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C34" i="1" l="1"/>
  <c r="AC35" i="1"/>
  <c r="AC36" i="1"/>
  <c r="AC38" i="1"/>
  <c r="AC39" i="1"/>
  <c r="AC40" i="1"/>
  <c r="AC41" i="1"/>
  <c r="AC42" i="1"/>
  <c r="AC43" i="1"/>
  <c r="AC44" i="1"/>
  <c r="AC46" i="1"/>
  <c r="AC47" i="1"/>
  <c r="AC48" i="1"/>
  <c r="AA34" i="1"/>
  <c r="AA35" i="1"/>
  <c r="AA36" i="1"/>
  <c r="AA38" i="1"/>
  <c r="AA39" i="1"/>
  <c r="AA40" i="1"/>
  <c r="AA41" i="1"/>
  <c r="AA42" i="1"/>
  <c r="AA43" i="1"/>
  <c r="AA44" i="1"/>
  <c r="AA47" i="1"/>
  <c r="AA48" i="1"/>
  <c r="AA33" i="1"/>
  <c r="Y34" i="1"/>
  <c r="Y35" i="1"/>
  <c r="Y36" i="1"/>
  <c r="Y38" i="1"/>
  <c r="Y39" i="1"/>
  <c r="Y40" i="1"/>
  <c r="Y41" i="1"/>
  <c r="Y42" i="1"/>
  <c r="Y43" i="1"/>
  <c r="Y44" i="1"/>
  <c r="Y47" i="1"/>
  <c r="Y48" i="1"/>
  <c r="Y33" i="1"/>
  <c r="W34" i="1"/>
  <c r="W35" i="1"/>
  <c r="W36" i="1"/>
  <c r="W38" i="1"/>
  <c r="W39" i="1"/>
  <c r="W40" i="1"/>
  <c r="W41" i="1"/>
  <c r="W42" i="1"/>
  <c r="W43" i="1"/>
  <c r="W44" i="1"/>
  <c r="W47" i="1"/>
  <c r="W48" i="1"/>
  <c r="W33" i="1"/>
  <c r="AC33" i="1"/>
  <c r="BN33" i="1"/>
  <c r="AB34" i="1"/>
  <c r="AB35" i="1"/>
  <c r="AB36" i="1"/>
  <c r="AB38" i="1"/>
  <c r="AB39" i="1"/>
  <c r="AB40" i="1"/>
  <c r="AB41" i="1"/>
  <c r="AB42" i="1"/>
  <c r="AB43" i="1"/>
  <c r="AB44" i="1"/>
  <c r="AB46" i="1"/>
  <c r="AB47" i="1"/>
  <c r="AB48" i="1"/>
  <c r="AB33" i="1"/>
  <c r="Z34" i="1"/>
  <c r="Z35" i="1"/>
  <c r="Z36" i="1"/>
  <c r="Z38" i="1"/>
  <c r="Z39" i="1"/>
  <c r="Z40" i="1"/>
  <c r="Z41" i="1"/>
  <c r="Z42" i="1"/>
  <c r="Z43" i="1"/>
  <c r="Z44" i="1"/>
  <c r="Z46" i="1"/>
  <c r="AA46" i="1" s="1"/>
  <c r="Z47" i="1"/>
  <c r="Z48" i="1"/>
  <c r="Z33" i="1"/>
  <c r="X34" i="1"/>
  <c r="X35" i="1"/>
  <c r="X36" i="1"/>
  <c r="X38" i="1"/>
  <c r="X39" i="1"/>
  <c r="X40" i="1"/>
  <c r="X41" i="1"/>
  <c r="X42" i="1"/>
  <c r="X43" i="1"/>
  <c r="X44" i="1"/>
  <c r="X46" i="1"/>
  <c r="Y46" i="1" s="1"/>
  <c r="X47" i="1"/>
  <c r="X48" i="1"/>
  <c r="X33" i="1"/>
  <c r="V34" i="1"/>
  <c r="V35" i="1"/>
  <c r="V36" i="1"/>
  <c r="V38" i="1"/>
  <c r="V39" i="1"/>
  <c r="V40" i="1"/>
  <c r="V41" i="1"/>
  <c r="V42" i="1"/>
  <c r="V43" i="1"/>
  <c r="V44" i="1"/>
  <c r="V46" i="1"/>
  <c r="W46" i="1" s="1"/>
  <c r="V47" i="1"/>
  <c r="V48" i="1"/>
  <c r="V33" i="1"/>
  <c r="AV34" i="1" l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33" i="1"/>
  <c r="AU34" i="1" l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33" i="1"/>
  <c r="BM11" i="1" l="1"/>
  <c r="BN11" i="1" s="1"/>
  <c r="BM12" i="1"/>
  <c r="BN12" i="1" s="1"/>
  <c r="BM13" i="1"/>
  <c r="BN13" i="1" s="1"/>
  <c r="BM15" i="1"/>
  <c r="BN15" i="1" s="1"/>
  <c r="BM16" i="1"/>
  <c r="BN16" i="1" s="1"/>
  <c r="BM17" i="1"/>
  <c r="BN17" i="1" s="1"/>
  <c r="BM18" i="1"/>
  <c r="BN18" i="1" s="1"/>
  <c r="BM19" i="1"/>
  <c r="BN19" i="1" s="1"/>
  <c r="BM20" i="1"/>
  <c r="BN20" i="1" s="1"/>
  <c r="BM21" i="1"/>
  <c r="BN21" i="1" s="1"/>
  <c r="BM23" i="1"/>
  <c r="BN23" i="1" s="1"/>
  <c r="BM24" i="1"/>
  <c r="BN24" i="1" s="1"/>
  <c r="BM25" i="1"/>
  <c r="BN25" i="1" s="1"/>
  <c r="BM33" i="1"/>
  <c r="BM35" i="1"/>
  <c r="BN35" i="1" s="1"/>
  <c r="BM38" i="1"/>
  <c r="BN38" i="1" s="1"/>
  <c r="BM39" i="1"/>
  <c r="BN39" i="1" s="1"/>
  <c r="BM40" i="1"/>
  <c r="BN40" i="1" s="1"/>
  <c r="BM41" i="1"/>
  <c r="BN41" i="1" s="1"/>
  <c r="BM43" i="1"/>
  <c r="BN43" i="1" s="1"/>
  <c r="BM46" i="1"/>
  <c r="BN46" i="1" s="1"/>
  <c r="BM47" i="1"/>
  <c r="BN47" i="1" s="1"/>
  <c r="BM10" i="1"/>
  <c r="BN10" i="1" s="1"/>
  <c r="BJ11" i="1"/>
  <c r="BK11" i="1" s="1"/>
  <c r="BJ12" i="1"/>
  <c r="BK12" i="1" s="1"/>
  <c r="BJ13" i="1"/>
  <c r="BK13" i="1" s="1"/>
  <c r="BJ15" i="1"/>
  <c r="BK15" i="1" s="1"/>
  <c r="BJ16" i="1"/>
  <c r="BK16" i="1" s="1"/>
  <c r="BJ17" i="1"/>
  <c r="BK17" i="1" s="1"/>
  <c r="BJ18" i="1"/>
  <c r="BK18" i="1" s="1"/>
  <c r="BJ19" i="1"/>
  <c r="BK19" i="1" s="1"/>
  <c r="BJ20" i="1"/>
  <c r="BK20" i="1" s="1"/>
  <c r="BJ21" i="1"/>
  <c r="BK21" i="1" s="1"/>
  <c r="BJ23" i="1"/>
  <c r="BK23" i="1" s="1"/>
  <c r="BJ24" i="1"/>
  <c r="BK24" i="1" s="1"/>
  <c r="BJ25" i="1"/>
  <c r="BK25" i="1" s="1"/>
  <c r="BJ10" i="1"/>
  <c r="BK10" i="1" s="1"/>
  <c r="BG10" i="1" l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AX35" i="1" l="1"/>
  <c r="BC35" i="1" s="1"/>
  <c r="BD35" i="1" s="1"/>
  <c r="AX38" i="1"/>
  <c r="AY38" i="1" s="1"/>
  <c r="AX39" i="1"/>
  <c r="BC39" i="1" s="1"/>
  <c r="BD39" i="1" s="1"/>
  <c r="AX40" i="1"/>
  <c r="AY40" i="1" s="1"/>
  <c r="AX41" i="1"/>
  <c r="BC41" i="1" s="1"/>
  <c r="BD41" i="1" s="1"/>
  <c r="AX43" i="1"/>
  <c r="AY43" i="1" s="1"/>
  <c r="AX46" i="1"/>
  <c r="BC46" i="1" s="1"/>
  <c r="BD46" i="1" s="1"/>
  <c r="AX47" i="1"/>
  <c r="AY47" i="1" s="1"/>
  <c r="AX33" i="1"/>
  <c r="BC33" i="1" l="1"/>
  <c r="BD33" i="1" s="1"/>
  <c r="AY33" i="1"/>
  <c r="AZ47" i="1"/>
  <c r="AZ43" i="1"/>
  <c r="AZ40" i="1"/>
  <c r="AZ38" i="1"/>
  <c r="AY46" i="1"/>
  <c r="AY41" i="1"/>
  <c r="AY39" i="1"/>
  <c r="AY35" i="1"/>
  <c r="BA33" i="1"/>
  <c r="BA47" i="1"/>
  <c r="BJ47" i="1" s="1"/>
  <c r="BA43" i="1"/>
  <c r="BJ43" i="1" s="1"/>
  <c r="BA40" i="1"/>
  <c r="BJ40" i="1" s="1"/>
  <c r="BA38" i="1"/>
  <c r="BJ38" i="1" s="1"/>
  <c r="BC47" i="1"/>
  <c r="BD47" i="1" s="1"/>
  <c r="BC43" i="1"/>
  <c r="BD43" i="1" s="1"/>
  <c r="BC40" i="1"/>
  <c r="BD40" i="1" s="1"/>
  <c r="BC38" i="1"/>
  <c r="BD38" i="1" s="1"/>
  <c r="BA46" i="1"/>
  <c r="BA41" i="1"/>
  <c r="BA39" i="1"/>
  <c r="BA35" i="1"/>
  <c r="AZ41" i="1" l="1"/>
  <c r="BJ41" i="1"/>
  <c r="AZ39" i="1"/>
  <c r="BJ39" i="1"/>
  <c r="AZ46" i="1"/>
  <c r="BJ46" i="1"/>
  <c r="AZ35" i="1"/>
  <c r="BJ35" i="1"/>
  <c r="AZ33" i="1"/>
  <c r="BJ33" i="1"/>
  <c r="BF35" i="1"/>
  <c r="BB35" i="1"/>
  <c r="BG35" i="1" s="1"/>
  <c r="BF41" i="1"/>
  <c r="BB41" i="1"/>
  <c r="BG41" i="1" s="1"/>
  <c r="BF38" i="1"/>
  <c r="BB38" i="1"/>
  <c r="BG38" i="1" s="1"/>
  <c r="BF43" i="1"/>
  <c r="BB43" i="1"/>
  <c r="BG43" i="1" s="1"/>
  <c r="BF33" i="1"/>
  <c r="BB33" i="1"/>
  <c r="BG33" i="1" s="1"/>
  <c r="BF39" i="1"/>
  <c r="BB39" i="1"/>
  <c r="BG39" i="1" s="1"/>
  <c r="BF46" i="1"/>
  <c r="BB46" i="1"/>
  <c r="BG46" i="1" s="1"/>
  <c r="BF40" i="1"/>
  <c r="BB40" i="1"/>
  <c r="BG40" i="1" s="1"/>
  <c r="BF47" i="1"/>
  <c r="BB47" i="1"/>
  <c r="BG47" i="1" s="1"/>
  <c r="BK46" i="1" l="1"/>
  <c r="BK39" i="1"/>
  <c r="BK41" i="1"/>
  <c r="BK43" i="1"/>
  <c r="BK47" i="1"/>
  <c r="BK38" i="1"/>
  <c r="BK40" i="1"/>
  <c r="BK35" i="1"/>
  <c r="BK33" i="1"/>
</calcChain>
</file>

<file path=xl/sharedStrings.xml><?xml version="1.0" encoding="utf-8"?>
<sst xmlns="http://schemas.openxmlformats.org/spreadsheetml/2006/main" count="156" uniqueCount="63">
  <si>
    <t xml:space="preserve">Code </t>
  </si>
  <si>
    <t>Samples</t>
  </si>
  <si>
    <t>Core radius*</t>
  </si>
  <si>
    <t>shell1 thickness*</t>
  </si>
  <si>
    <t>shell2 thickness</t>
  </si>
  <si>
    <t>Abs</t>
  </si>
  <si>
    <t>PL</t>
  </si>
  <si>
    <t>PLQY</t>
  </si>
  <si>
    <t>nm</t>
  </si>
  <si>
    <t>CP20</t>
  </si>
  <si>
    <t>CdSe/CdTe</t>
  </si>
  <si>
    <t>?</t>
  </si>
  <si>
    <t>CP22</t>
  </si>
  <si>
    <t>CdSe/CdTe/CdS</t>
  </si>
  <si>
    <t>CP36</t>
  </si>
  <si>
    <t>2nd batch core</t>
  </si>
  <si>
    <t>CP105</t>
  </si>
  <si>
    <t>CP107</t>
  </si>
  <si>
    <t>CP112</t>
  </si>
  <si>
    <t xml:space="preserve">CdSe/CdTe </t>
  </si>
  <si>
    <t>CP114</t>
  </si>
  <si>
    <t>CP120</t>
  </si>
  <si>
    <t>CP122</t>
  </si>
  <si>
    <t>CP126</t>
  </si>
  <si>
    <t>CdSe</t>
  </si>
  <si>
    <t>CP128</t>
  </si>
  <si>
    <t>CP130</t>
  </si>
  <si>
    <t>CP132</t>
  </si>
  <si>
    <t>CP134</t>
  </si>
  <si>
    <t>CP136</t>
  </si>
  <si>
    <t>CP138</t>
  </si>
  <si>
    <t>CP150</t>
  </si>
  <si>
    <t>A1</t>
  </si>
  <si>
    <t>t1</t>
  </si>
  <si>
    <t>error</t>
  </si>
  <si>
    <t>A2</t>
  </si>
  <si>
    <t>t2</t>
  </si>
  <si>
    <t>A3</t>
  </si>
  <si>
    <t>t3</t>
  </si>
  <si>
    <t>ns</t>
  </si>
  <si>
    <t>CP152*</t>
  </si>
  <si>
    <t>CP154*</t>
  </si>
  <si>
    <t>Stanko</t>
  </si>
  <si>
    <t>PLQY brigth</t>
  </si>
  <si>
    <t>Error</t>
  </si>
  <si>
    <t>A1%</t>
  </si>
  <si>
    <t>A2%</t>
  </si>
  <si>
    <t>A3%</t>
  </si>
  <si>
    <t>1/Tf+1/Ts-1/Tr</t>
  </si>
  <si>
    <t xml:space="preserve">*parameters free to vary </t>
  </si>
  <si>
    <t>*calculated radiative lifetime</t>
  </si>
  <si>
    <t>*</t>
  </si>
  <si>
    <t>**</t>
  </si>
  <si>
    <t>total A</t>
  </si>
  <si>
    <t>Arad%</t>
  </si>
  <si>
    <t>Af%</t>
  </si>
  <si>
    <t>As%</t>
  </si>
  <si>
    <t>As+Af</t>
  </si>
  <si>
    <t>PLQY bright</t>
  </si>
  <si>
    <t>1/Tf + 1/Ts - 1/Tr</t>
  </si>
  <si>
    <t>-</t>
  </si>
  <si>
    <t>Ts+Tf</t>
  </si>
  <si>
    <t>1/T1+1/T2-1/T3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</si>
</sst>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 applyAlignment="1">
      <alignment horizontal="left"/>
    </xf>
    <xf numFmtId="0" fontId="0" fillId="0" borderId="7" xfId="0" applyFill="1" applyBorder="1"/>
    <xf numFmtId="0" fontId="0" fillId="0" borderId="4" xfId="0" applyFill="1" applyBorder="1"/>
    <xf numFmtId="9" fontId="0" fillId="0" borderId="0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/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3" xfId="0" applyFill="1" applyBorder="1"/>
    <xf numFmtId="0" fontId="0" fillId="0" borderId="7" xfId="0" applyFill="1" applyBorder="1" applyAlignment="1">
      <alignment horizontal="right"/>
    </xf>
    <xf numFmtId="9" fontId="0" fillId="0" borderId="5" xfId="0" applyNumberFormat="1" applyFill="1" applyBorder="1"/>
    <xf numFmtId="9" fontId="0" fillId="0" borderId="7" xfId="0" applyNumberForma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11" fontId="0" fillId="3" borderId="0" xfId="0" applyNumberFormat="1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0" xfId="0" applyFill="1"/>
    <xf numFmtId="0" fontId="1" fillId="0" borderId="1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3" borderId="0" xfId="0" applyFont="1" applyFill="1" applyBorder="1"/>
    <xf numFmtId="0" fontId="1" fillId="0" borderId="12" xfId="0" applyFont="1" applyFill="1" applyBorder="1"/>
    <xf numFmtId="0" fontId="1" fillId="2" borderId="0" xfId="0" applyFont="1" applyFill="1" applyBorder="1"/>
    <xf numFmtId="0" fontId="0" fillId="4" borderId="11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12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8"/>
  <sheetViews>
    <sheetView tabSelected="1" zoomScale="80" zoomScaleNormal="80" workbookViewId="0">
      <selection activeCell="W22" sqref="W22"/>
    </sheetView>
  </sheetViews>
  <sheetFormatPr defaultRowHeight="15" x14ac:dyDescent="0.25"/>
  <cols>
    <col min="1" max="1" width="9.140625" style="4"/>
    <col min="2" max="2" width="15" style="4" bestFit="1" customWidth="1"/>
    <col min="3" max="3" width="13.42578125" style="4" hidden="1" customWidth="1"/>
    <col min="4" max="4" width="18.42578125" style="4" hidden="1" customWidth="1"/>
    <col min="5" max="5" width="17.28515625" style="4" hidden="1" customWidth="1"/>
    <col min="6" max="6" width="8.7109375" style="4" customWidth="1"/>
    <col min="7" max="8" width="9.140625" style="4" customWidth="1"/>
    <col min="9" max="9" width="23.5703125" style="4" customWidth="1"/>
    <col min="10" max="10" width="11.140625" style="4" customWidth="1"/>
    <col min="11" max="11" width="10.140625" style="4" customWidth="1"/>
    <col min="12" max="12" width="9" style="4" customWidth="1"/>
    <col min="13" max="13" width="12.28515625" style="4" customWidth="1"/>
    <col min="14" max="14" width="11.140625" style="4" customWidth="1"/>
    <col min="15" max="15" width="9" style="4" customWidth="1"/>
    <col min="16" max="16" width="9.140625" style="4" customWidth="1"/>
    <col min="17" max="17" width="12.28515625" style="4" customWidth="1"/>
    <col min="18" max="18" width="11.140625" style="4" customWidth="1"/>
    <col min="19" max="27" width="9.140625" style="4" customWidth="1"/>
    <col min="28" max="28" width="15.5703125" style="4" customWidth="1"/>
    <col min="29" max="31" width="9.140625" style="4" customWidth="1"/>
    <col min="32" max="32" width="28.140625" style="4" bestFit="1" customWidth="1"/>
    <col min="33" max="33" width="9.140625" style="4"/>
    <col min="34" max="34" width="12.28515625" style="4" bestFit="1" customWidth="1"/>
    <col min="35" max="35" width="11.140625" style="4" bestFit="1" customWidth="1"/>
    <col min="36" max="36" width="10.140625" style="4" bestFit="1" customWidth="1"/>
    <col min="37" max="37" width="9.140625" style="4"/>
    <col min="38" max="38" width="12.28515625" style="4" bestFit="1" customWidth="1"/>
    <col min="39" max="39" width="11.140625" style="4" bestFit="1" customWidth="1"/>
    <col min="40" max="40" width="10.140625" style="4" bestFit="1" customWidth="1"/>
    <col min="41" max="41" width="9.140625" style="4"/>
    <col min="42" max="42" width="12.28515625" style="4" bestFit="1" customWidth="1"/>
    <col min="43" max="43" width="10.140625" style="4" bestFit="1" customWidth="1"/>
    <col min="44" max="45" width="9.140625" style="4"/>
    <col min="46" max="49" width="0" style="4" hidden="1" customWidth="1"/>
    <col min="50" max="61" width="9.140625" style="4"/>
    <col min="62" max="62" width="13.42578125" style="4" bestFit="1" customWidth="1"/>
    <col min="63" max="64" width="9.140625" style="4"/>
    <col min="65" max="65" width="16" style="4" bestFit="1" customWidth="1"/>
    <col min="66" max="16384" width="9.140625" style="4"/>
  </cols>
  <sheetData>
    <row r="1" spans="1:66" ht="15.75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37</v>
      </c>
      <c r="J1" s="16" t="s">
        <v>34</v>
      </c>
      <c r="K1" s="17" t="s">
        <v>38</v>
      </c>
      <c r="L1" s="16" t="s">
        <v>34</v>
      </c>
      <c r="M1" s="17" t="s">
        <v>35</v>
      </c>
      <c r="N1" s="16" t="s">
        <v>34</v>
      </c>
      <c r="O1" s="17" t="s">
        <v>36</v>
      </c>
      <c r="P1" s="16" t="s">
        <v>34</v>
      </c>
      <c r="Q1" s="17" t="s">
        <v>32</v>
      </c>
      <c r="R1" s="16" t="s">
        <v>34</v>
      </c>
      <c r="S1" s="17" t="s">
        <v>33</v>
      </c>
      <c r="T1" s="18" t="s">
        <v>34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2" t="s">
        <v>42</v>
      </c>
      <c r="AG1" s="40"/>
      <c r="AH1" s="41" t="s">
        <v>32</v>
      </c>
      <c r="AI1" s="40" t="s">
        <v>34</v>
      </c>
      <c r="AJ1" s="41" t="s">
        <v>33</v>
      </c>
      <c r="AK1" s="40" t="s">
        <v>34</v>
      </c>
      <c r="AL1" s="41" t="s">
        <v>35</v>
      </c>
      <c r="AM1" s="40" t="s">
        <v>34</v>
      </c>
      <c r="AN1" s="41" t="s">
        <v>36</v>
      </c>
      <c r="AO1" s="40" t="s">
        <v>34</v>
      </c>
      <c r="AP1" s="41" t="s">
        <v>37</v>
      </c>
      <c r="AQ1" s="40" t="s">
        <v>34</v>
      </c>
      <c r="AR1" s="41" t="s">
        <v>38</v>
      </c>
      <c r="AS1" s="43" t="s">
        <v>34</v>
      </c>
      <c r="AT1" s="1"/>
      <c r="AU1" s="1"/>
      <c r="AV1" s="1"/>
      <c r="BJ1" s="4" t="s">
        <v>43</v>
      </c>
      <c r="BK1" s="4" t="s">
        <v>44</v>
      </c>
      <c r="BM1" s="4" t="s">
        <v>48</v>
      </c>
      <c r="BN1" s="4" t="s">
        <v>34</v>
      </c>
    </row>
    <row r="2" spans="1:66" ht="15.75" thickBot="1" x14ac:dyDescent="0.3">
      <c r="A2" s="21"/>
      <c r="B2" s="22"/>
      <c r="C2" s="24" t="s">
        <v>8</v>
      </c>
      <c r="D2" s="24" t="s">
        <v>8</v>
      </c>
      <c r="E2" s="24" t="s">
        <v>8</v>
      </c>
      <c r="F2" s="24" t="s">
        <v>8</v>
      </c>
      <c r="G2" s="24" t="s">
        <v>8</v>
      </c>
      <c r="H2" s="24"/>
      <c r="I2" s="24"/>
      <c r="J2" s="23"/>
      <c r="K2" s="24" t="s">
        <v>39</v>
      </c>
      <c r="L2" s="24"/>
      <c r="M2" s="23"/>
      <c r="N2" s="24"/>
      <c r="O2" s="24" t="s">
        <v>39</v>
      </c>
      <c r="P2" s="24"/>
      <c r="Q2" s="24"/>
      <c r="R2" s="23"/>
      <c r="S2" s="24" t="s">
        <v>39</v>
      </c>
      <c r="T2" s="2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66" x14ac:dyDescent="0.25">
      <c r="A3" s="19" t="s">
        <v>9</v>
      </c>
      <c r="B3" s="5" t="s">
        <v>10</v>
      </c>
      <c r="C3" s="5" t="s">
        <v>11</v>
      </c>
      <c r="D3" s="5"/>
      <c r="E3" s="5"/>
      <c r="F3" s="3">
        <v>661</v>
      </c>
      <c r="G3" s="7">
        <v>673</v>
      </c>
      <c r="H3" s="7"/>
      <c r="I3" s="7">
        <v>1311.64732</v>
      </c>
      <c r="J3" s="7">
        <v>265.00477999999998</v>
      </c>
      <c r="K3" s="36">
        <v>9.9613499999999995</v>
      </c>
      <c r="L3" s="7">
        <v>0.73146</v>
      </c>
      <c r="M3" s="7">
        <v>4730.4172900000003</v>
      </c>
      <c r="N3" s="7">
        <v>162.59898000000001</v>
      </c>
      <c r="O3" s="36">
        <v>3.9038499999999998</v>
      </c>
      <c r="P3" s="7">
        <v>0.26868999999999998</v>
      </c>
      <c r="Q3" s="7">
        <v>3895.4789099999998</v>
      </c>
      <c r="R3" s="7">
        <v>287.44036</v>
      </c>
      <c r="S3" s="39">
        <v>1.3242</v>
      </c>
      <c r="T3" s="20">
        <v>5.6910000000000002E-2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66" x14ac:dyDescent="0.25">
      <c r="A4" s="19" t="s">
        <v>12</v>
      </c>
      <c r="B4" s="5" t="s">
        <v>13</v>
      </c>
      <c r="C4" s="5" t="s">
        <v>11</v>
      </c>
      <c r="D4" s="5"/>
      <c r="E4" s="5" t="s">
        <v>11</v>
      </c>
      <c r="F4" s="3">
        <v>674</v>
      </c>
      <c r="G4" s="7">
        <v>686</v>
      </c>
      <c r="H4" s="7"/>
      <c r="I4" s="7">
        <v>823.39221999999995</v>
      </c>
      <c r="J4" s="7">
        <v>315.38645000000002</v>
      </c>
      <c r="K4" s="36">
        <v>12.79044</v>
      </c>
      <c r="L4" s="7">
        <v>1.8859300000000001</v>
      </c>
      <c r="M4" s="7">
        <v>4937.8541599999999</v>
      </c>
      <c r="N4" s="7">
        <v>178.36464000000001</v>
      </c>
      <c r="O4" s="36">
        <v>4.9593699999999998</v>
      </c>
      <c r="P4" s="7">
        <v>0.36982999999999999</v>
      </c>
      <c r="Q4" s="7">
        <v>4389.18372</v>
      </c>
      <c r="R4" s="7">
        <v>296.98457999999999</v>
      </c>
      <c r="S4" s="36">
        <v>1.6035900000000001</v>
      </c>
      <c r="T4" s="20">
        <v>6.7049999999999998E-2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66" x14ac:dyDescent="0.25">
      <c r="A5" s="19" t="s">
        <v>14</v>
      </c>
      <c r="B5" s="5" t="s">
        <v>10</v>
      </c>
      <c r="C5" s="5" t="s">
        <v>11</v>
      </c>
      <c r="D5" s="5"/>
      <c r="E5" s="5"/>
      <c r="F5" s="3">
        <v>651</v>
      </c>
      <c r="G5" s="7">
        <v>670</v>
      </c>
      <c r="H5" s="7"/>
      <c r="I5" s="7">
        <v>4028.8422700000001</v>
      </c>
      <c r="J5" s="7">
        <v>104.107</v>
      </c>
      <c r="K5" s="36">
        <v>19.332979999999999</v>
      </c>
      <c r="L5" s="7">
        <v>0.34570000000000001</v>
      </c>
      <c r="M5" s="7">
        <v>2341.1262499999998</v>
      </c>
      <c r="N5" s="7">
        <v>76.462869999999995</v>
      </c>
      <c r="O5" s="36">
        <v>5.1945800000000002</v>
      </c>
      <c r="P5" s="7">
        <v>0.32038</v>
      </c>
      <c r="Q5" s="7">
        <v>3394.2121099999999</v>
      </c>
      <c r="R5" s="7">
        <v>72.550659999999993</v>
      </c>
      <c r="S5" s="36">
        <v>0.81623999999999997</v>
      </c>
      <c r="T5" s="20">
        <v>2.7019999999999999E-2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66" x14ac:dyDescent="0.25">
      <c r="A6" s="19"/>
      <c r="B6" s="5"/>
      <c r="C6" s="5"/>
      <c r="D6" s="5"/>
      <c r="E6" s="5"/>
      <c r="F6" s="3"/>
      <c r="G6" s="7"/>
      <c r="H6" s="7"/>
      <c r="I6" s="7">
        <v>733.24145999999996</v>
      </c>
      <c r="J6" s="7">
        <v>329.42746</v>
      </c>
      <c r="K6" s="36">
        <v>16.031310000000001</v>
      </c>
      <c r="L6" s="7">
        <v>3.00305</v>
      </c>
      <c r="M6" s="7">
        <v>4277.7082200000004</v>
      </c>
      <c r="N6" s="7">
        <v>199.58104</v>
      </c>
      <c r="O6" s="36">
        <v>5.9873700000000003</v>
      </c>
      <c r="P6" s="7">
        <v>0.58221999999999996</v>
      </c>
      <c r="Q6" s="7">
        <v>5124.3505299999997</v>
      </c>
      <c r="R6" s="7">
        <v>372.92509000000001</v>
      </c>
      <c r="S6" s="36">
        <v>2.0902599999999998</v>
      </c>
      <c r="T6" s="20">
        <v>8.3849999999999994E-2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66" x14ac:dyDescent="0.25">
      <c r="A7" s="19" t="s">
        <v>15</v>
      </c>
      <c r="B7" s="5"/>
      <c r="C7" s="5">
        <v>2</v>
      </c>
      <c r="D7" s="5"/>
      <c r="E7" s="5"/>
      <c r="F7" s="3">
        <v>590</v>
      </c>
      <c r="G7" s="7"/>
      <c r="H7" s="7"/>
      <c r="I7" s="7"/>
      <c r="J7" s="7"/>
      <c r="K7" s="36"/>
      <c r="L7" s="7"/>
      <c r="M7" s="7"/>
      <c r="N7" s="7"/>
      <c r="O7" s="36"/>
      <c r="P7" s="7"/>
      <c r="Q7" s="7"/>
      <c r="R7" s="7"/>
      <c r="S7" s="36"/>
      <c r="T7" s="20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66" x14ac:dyDescent="0.25">
      <c r="A8" s="26" t="s">
        <v>16</v>
      </c>
      <c r="B8" s="27"/>
      <c r="C8" s="27">
        <v>2</v>
      </c>
      <c r="D8" s="27"/>
      <c r="E8" s="27"/>
      <c r="F8" s="28">
        <v>645</v>
      </c>
      <c r="G8" s="9"/>
      <c r="H8" s="9"/>
      <c r="I8" s="9"/>
      <c r="J8" s="9"/>
      <c r="K8" s="37"/>
      <c r="L8" s="9"/>
      <c r="M8" s="9"/>
      <c r="N8" s="9"/>
      <c r="O8" s="37"/>
      <c r="P8" s="9"/>
      <c r="Q8" s="9"/>
      <c r="R8" s="9"/>
      <c r="S8" s="37"/>
      <c r="T8" s="29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66" x14ac:dyDescent="0.25">
      <c r="A9" s="6" t="s">
        <v>17</v>
      </c>
      <c r="B9" s="5" t="s">
        <v>13</v>
      </c>
      <c r="C9" s="5">
        <v>2</v>
      </c>
      <c r="D9" s="5"/>
      <c r="E9" s="5" t="s">
        <v>11</v>
      </c>
      <c r="F9" s="3">
        <v>656</v>
      </c>
      <c r="G9" s="7">
        <v>697</v>
      </c>
      <c r="H9" s="7"/>
      <c r="I9" s="7">
        <v>3335.6904399999999</v>
      </c>
      <c r="J9" s="7">
        <v>23.888400000000001</v>
      </c>
      <c r="K9" s="36">
        <v>22.60284</v>
      </c>
      <c r="L9" s="7">
        <v>0.13821</v>
      </c>
      <c r="M9" s="7">
        <v>2320.5408499999999</v>
      </c>
      <c r="N9" s="7">
        <v>23.50357</v>
      </c>
      <c r="O9" s="36">
        <v>5.0361900000000004</v>
      </c>
      <c r="P9" s="7">
        <v>0.10141</v>
      </c>
      <c r="Q9" s="7">
        <v>4042.1140599999999</v>
      </c>
      <c r="R9" s="7">
        <v>31.03013</v>
      </c>
      <c r="S9" s="36">
        <v>0.99597000000000002</v>
      </c>
      <c r="T9" s="2">
        <v>1.014E-2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66" x14ac:dyDescent="0.25">
      <c r="A10" s="6" t="s">
        <v>18</v>
      </c>
      <c r="B10" s="5" t="s">
        <v>19</v>
      </c>
      <c r="C10" s="5">
        <v>2</v>
      </c>
      <c r="D10" s="5">
        <v>0.84</v>
      </c>
      <c r="E10" s="5"/>
      <c r="F10" s="3">
        <v>662</v>
      </c>
      <c r="G10" s="7">
        <v>682</v>
      </c>
      <c r="H10" s="7"/>
      <c r="I10" s="7">
        <v>1708.2223300000001</v>
      </c>
      <c r="J10" s="7">
        <v>15.91985</v>
      </c>
      <c r="K10" s="36">
        <v>20.78537</v>
      </c>
      <c r="L10" s="7">
        <v>0.17519999999999999</v>
      </c>
      <c r="M10" s="7">
        <v>4893.3565699999999</v>
      </c>
      <c r="N10" s="7">
        <v>22.589079999999999</v>
      </c>
      <c r="O10" s="36">
        <v>4.0622800000000003</v>
      </c>
      <c r="P10" s="7">
        <v>3.1789999999999999E-2</v>
      </c>
      <c r="Q10" s="7">
        <v>3316.7701000000002</v>
      </c>
      <c r="R10" s="7">
        <v>28.18</v>
      </c>
      <c r="S10" s="36">
        <v>0.79156000000000004</v>
      </c>
      <c r="T10" s="2">
        <v>9.3799999999999994E-3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6">
        <v>20.503820000000001</v>
      </c>
      <c r="AG10" s="9"/>
      <c r="AH10" s="9">
        <v>1734.04791</v>
      </c>
      <c r="AI10" s="9">
        <v>5.3487499999999999</v>
      </c>
      <c r="AJ10" s="33">
        <v>20.503820000000001</v>
      </c>
      <c r="AK10" s="9">
        <v>0</v>
      </c>
      <c r="AL10" s="9">
        <v>4904.3570600000003</v>
      </c>
      <c r="AM10" s="9">
        <v>22.662949999999999</v>
      </c>
      <c r="AN10" s="33">
        <v>4.0141900000000001</v>
      </c>
      <c r="AO10" s="9">
        <v>1.9390000000000001E-2</v>
      </c>
      <c r="AP10" s="9">
        <v>3283.2049099999999</v>
      </c>
      <c r="AQ10" s="9">
        <v>23.429480000000002</v>
      </c>
      <c r="AR10" s="33">
        <v>0.78159999999999996</v>
      </c>
      <c r="AS10" s="29">
        <v>8.5500000000000003E-3</v>
      </c>
      <c r="AT10" s="7"/>
      <c r="AU10" s="7"/>
      <c r="AV10" s="7"/>
      <c r="AX10" s="4">
        <v>9921.60988</v>
      </c>
      <c r="AY10" s="4">
        <v>0.17477485317130811</v>
      </c>
      <c r="AZ10" s="4">
        <v>5.3910101935997505E-4</v>
      </c>
      <c r="BA10" s="4">
        <v>0.49431061282566779</v>
      </c>
      <c r="BB10" s="4">
        <v>2.2842008780937875E-3</v>
      </c>
      <c r="BC10" s="4">
        <v>0.33091453400302412</v>
      </c>
      <c r="BD10" s="4">
        <v>2.3614595094319517E-3</v>
      </c>
      <c r="BF10" s="4">
        <f t="shared" ref="BF10:BF25" si="0">BA10+BC10</f>
        <v>0.82522514682869197</v>
      </c>
      <c r="BG10" s="4">
        <f t="shared" ref="BG10:BG25" si="1">SQRT(BB10^2+BD10^2)</f>
        <v>3.2854321886429225E-3</v>
      </c>
      <c r="BJ10" s="4">
        <f>((AY10*AJ10)+(BA10*AN10)+(BC10*AR10))/AJ10</f>
        <v>0.28416420201827569</v>
      </c>
      <c r="BK10" s="4">
        <f>BJ10*SQRT((AZ10/AY10)^2+(BB10/BA10)^2+(AO10/AN10)^2+(BD10/BC10)^2+(AS10/AR10)^2)</f>
        <v>4.2604640912752107E-3</v>
      </c>
      <c r="BM10" s="4">
        <f>(1/AR10)+(1/AN10)-(1/AJ10)</f>
        <v>1.4797716771826002</v>
      </c>
      <c r="BN10" s="4">
        <f>BM10*SQRT((AO10/AN10)^2+(AS10/AR10)^2)</f>
        <v>1.7695267384012812E-2</v>
      </c>
    </row>
    <row r="11" spans="1:66" x14ac:dyDescent="0.25">
      <c r="A11" s="6" t="s">
        <v>20</v>
      </c>
      <c r="B11" s="5" t="s">
        <v>13</v>
      </c>
      <c r="C11" s="5">
        <v>2</v>
      </c>
      <c r="D11" s="5">
        <v>0.84</v>
      </c>
      <c r="E11" s="5" t="s">
        <v>11</v>
      </c>
      <c r="F11" s="3">
        <v>670</v>
      </c>
      <c r="G11" s="7">
        <v>698</v>
      </c>
      <c r="H11" s="7"/>
      <c r="I11" s="7">
        <v>4401.94884</v>
      </c>
      <c r="J11" s="7">
        <v>42.413870000000003</v>
      </c>
      <c r="K11" s="36">
        <v>23.835509999999999</v>
      </c>
      <c r="L11" s="7">
        <v>0.17846000000000001</v>
      </c>
      <c r="M11" s="7">
        <v>2392.19823</v>
      </c>
      <c r="N11" s="7">
        <v>30.4939</v>
      </c>
      <c r="O11" s="36">
        <v>6.1419600000000001</v>
      </c>
      <c r="P11" s="7">
        <v>0.16544</v>
      </c>
      <c r="Q11" s="7">
        <v>3139.01251</v>
      </c>
      <c r="R11" s="7">
        <v>36.394170000000003</v>
      </c>
      <c r="S11" s="36">
        <v>1.19173</v>
      </c>
      <c r="T11" s="2">
        <v>1.789E-2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>
        <v>20.503799999999998</v>
      </c>
      <c r="AG11" s="7"/>
      <c r="AH11" s="7">
        <v>5178.4316799999997</v>
      </c>
      <c r="AI11" s="7">
        <v>6.4639899999999999</v>
      </c>
      <c r="AJ11" s="34">
        <v>20.503799999999998</v>
      </c>
      <c r="AK11" s="7">
        <v>0</v>
      </c>
      <c r="AL11" s="7">
        <v>2759.5861199999999</v>
      </c>
      <c r="AM11" s="7">
        <v>62.203719999999997</v>
      </c>
      <c r="AN11" s="34">
        <v>3.0958600000000001</v>
      </c>
      <c r="AO11" s="7">
        <v>5.2220000000000003E-2</v>
      </c>
      <c r="AP11" s="7">
        <v>2022.5600899999999</v>
      </c>
      <c r="AQ11" s="7">
        <v>60.536729999999999</v>
      </c>
      <c r="AR11" s="34">
        <v>0.80376999999999998</v>
      </c>
      <c r="AS11" s="2">
        <v>2.7349999999999999E-2</v>
      </c>
      <c r="AT11" s="7"/>
      <c r="AU11" s="7"/>
      <c r="AV11" s="7"/>
      <c r="AX11" s="4">
        <v>9960.5778900000005</v>
      </c>
      <c r="AY11" s="4">
        <v>0.51989269469986543</v>
      </c>
      <c r="AZ11" s="4">
        <v>6.4895732671189422E-4</v>
      </c>
      <c r="BA11" s="4">
        <v>0.27705080472996529</v>
      </c>
      <c r="BB11" s="4">
        <v>6.2449910725009133E-3</v>
      </c>
      <c r="BC11" s="4">
        <v>0.20305650057016922</v>
      </c>
      <c r="BD11" s="4">
        <v>6.0776323089422671E-3</v>
      </c>
      <c r="BF11" s="4">
        <f t="shared" si="0"/>
        <v>0.48010730530013451</v>
      </c>
      <c r="BG11" s="4">
        <f t="shared" si="1"/>
        <v>8.7142141342931786E-3</v>
      </c>
      <c r="BJ11" s="4">
        <f t="shared" ref="BJ11:BJ47" si="2">((AY11*AJ11)+(BA11*AN11)+(BC11*AR11))/AJ11</f>
        <v>0.56968450050145314</v>
      </c>
      <c r="BK11" s="4">
        <f t="shared" ref="BK11:BK47" si="3">BJ11*SQRT((AZ11/AY11)^2+(BB11/BA11)^2+(AO11/AN11)^2+(BD11/BC11)^2+(AS11/AR11)^2)</f>
        <v>3.0401453019457049E-2</v>
      </c>
      <c r="BM11" s="4">
        <f t="shared" ref="BM11:BM47" si="4">(1/AR11)+(1/AN11)-(1/AJ11)</f>
        <v>1.518377579630473</v>
      </c>
      <c r="BN11" s="4">
        <f t="shared" ref="BN11:BN47" si="5">BM11*SQRT((AO11/AN11)^2+(AS11/AR11)^2)</f>
        <v>5.7665686269763337E-2</v>
      </c>
    </row>
    <row r="12" spans="1:66" x14ac:dyDescent="0.25">
      <c r="A12" s="6" t="s">
        <v>21</v>
      </c>
      <c r="B12" s="5" t="s">
        <v>19</v>
      </c>
      <c r="C12" s="5">
        <v>2</v>
      </c>
      <c r="D12" s="5">
        <v>0.81</v>
      </c>
      <c r="E12" s="5"/>
      <c r="F12" s="3">
        <v>650</v>
      </c>
      <c r="G12" s="7">
        <v>663</v>
      </c>
      <c r="H12" s="7"/>
      <c r="I12" s="7">
        <v>2239.9484600000001</v>
      </c>
      <c r="J12" s="7">
        <v>10.42305</v>
      </c>
      <c r="K12" s="36">
        <v>18.127800000000001</v>
      </c>
      <c r="L12" s="7">
        <v>8.8609999999999994E-2</v>
      </c>
      <c r="M12" s="7">
        <v>2545.25245</v>
      </c>
      <c r="N12" s="7">
        <v>19.32037</v>
      </c>
      <c r="O12" s="36">
        <v>2.67021</v>
      </c>
      <c r="P12" s="7">
        <v>3.2969999999999999E-2</v>
      </c>
      <c r="Q12" s="7">
        <v>5702.09926</v>
      </c>
      <c r="R12" s="7">
        <v>24.363099999999999</v>
      </c>
      <c r="S12" s="36">
        <v>0.36458000000000002</v>
      </c>
      <c r="T12" s="2">
        <v>2.9299999999999999E-3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">
        <v>20.119530000000001</v>
      </c>
      <c r="AG12" s="7"/>
      <c r="AH12" s="7">
        <v>2032.1124500000001</v>
      </c>
      <c r="AI12" s="7">
        <v>4.94693</v>
      </c>
      <c r="AJ12" s="34">
        <v>20.119530000000001</v>
      </c>
      <c r="AK12" s="7">
        <v>0</v>
      </c>
      <c r="AL12" s="7">
        <v>2504.79862</v>
      </c>
      <c r="AM12" s="7">
        <v>15.663830000000001</v>
      </c>
      <c r="AN12" s="34">
        <v>3.2792699999999999</v>
      </c>
      <c r="AO12" s="7">
        <v>2.6790000000000001E-2</v>
      </c>
      <c r="AP12" s="7">
        <v>5913.1950800000004</v>
      </c>
      <c r="AQ12" s="7">
        <v>20.543780000000002</v>
      </c>
      <c r="AR12" s="34">
        <v>0.39004</v>
      </c>
      <c r="AS12" s="2">
        <v>2.6900000000000001E-3</v>
      </c>
      <c r="AT12" s="7"/>
      <c r="AU12" s="7"/>
      <c r="AV12" s="7"/>
      <c r="AX12" s="4">
        <v>10450.10615</v>
      </c>
      <c r="AY12" s="4">
        <v>0.19445854624165709</v>
      </c>
      <c r="AZ12" s="4">
        <v>4.7338562202069113E-4</v>
      </c>
      <c r="BA12" s="4">
        <v>0.23969121308877805</v>
      </c>
      <c r="BB12" s="4">
        <v>1.498915874648795E-3</v>
      </c>
      <c r="BC12" s="4">
        <v>0.56585024066956491</v>
      </c>
      <c r="BD12" s="4">
        <v>1.9658919923985652E-3</v>
      </c>
      <c r="BF12" s="4">
        <f t="shared" si="0"/>
        <v>0.80554145375834296</v>
      </c>
      <c r="BG12" s="4">
        <f t="shared" si="1"/>
        <v>2.4721407979827856E-3</v>
      </c>
      <c r="BJ12" s="4">
        <f t="shared" si="2"/>
        <v>0.24449532305584681</v>
      </c>
      <c r="BK12" s="4">
        <f t="shared" si="3"/>
        <v>3.201009503450352E-3</v>
      </c>
      <c r="BM12" s="4">
        <f t="shared" si="4"/>
        <v>2.8190825737182794</v>
      </c>
      <c r="BN12" s="4">
        <f t="shared" si="5"/>
        <v>3.0139883985545096E-2</v>
      </c>
    </row>
    <row r="13" spans="1:66" x14ac:dyDescent="0.25">
      <c r="A13" s="10" t="s">
        <v>22</v>
      </c>
      <c r="B13" s="11" t="s">
        <v>13</v>
      </c>
      <c r="C13" s="11">
        <v>2</v>
      </c>
      <c r="D13" s="11">
        <v>0.81</v>
      </c>
      <c r="E13" s="11" t="s">
        <v>11</v>
      </c>
      <c r="F13" s="30">
        <v>672</v>
      </c>
      <c r="G13" s="12">
        <v>687</v>
      </c>
      <c r="H13" s="12"/>
      <c r="I13" s="12">
        <v>1708.21588</v>
      </c>
      <c r="J13" s="12">
        <v>15.919890000000001</v>
      </c>
      <c r="K13" s="38">
        <v>20.785430000000002</v>
      </c>
      <c r="L13" s="12">
        <v>0.17519999999999999</v>
      </c>
      <c r="M13" s="12">
        <v>4893.3476899999996</v>
      </c>
      <c r="N13" s="12">
        <v>22.589120000000001</v>
      </c>
      <c r="O13" s="38">
        <v>4.0622999999999996</v>
      </c>
      <c r="P13" s="12">
        <v>3.1789999999999999E-2</v>
      </c>
      <c r="Q13" s="12">
        <v>3316.7826799999998</v>
      </c>
      <c r="R13" s="12">
        <v>28.180070000000001</v>
      </c>
      <c r="S13" s="38">
        <v>0.79156000000000004</v>
      </c>
      <c r="T13" s="13">
        <v>9.3799999999999994E-3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0">
        <v>20.119530000000001</v>
      </c>
      <c r="AG13" s="12"/>
      <c r="AH13" s="12">
        <v>1770.76785</v>
      </c>
      <c r="AI13" s="12">
        <v>5.3649800000000001</v>
      </c>
      <c r="AJ13" s="35">
        <v>20.119530000000001</v>
      </c>
      <c r="AK13" s="12">
        <v>0</v>
      </c>
      <c r="AL13" s="12">
        <v>4919.5397599999997</v>
      </c>
      <c r="AM13" s="12">
        <v>22.823699999999999</v>
      </c>
      <c r="AN13" s="35">
        <v>3.9473400000000001</v>
      </c>
      <c r="AO13" s="12">
        <v>1.9130000000000001E-2</v>
      </c>
      <c r="AP13" s="12">
        <v>3235.91779</v>
      </c>
      <c r="AQ13" s="12">
        <v>23.595559999999999</v>
      </c>
      <c r="AR13" s="35">
        <v>0.76761999999999997</v>
      </c>
      <c r="AS13" s="13">
        <v>8.6E-3</v>
      </c>
      <c r="AT13" s="7"/>
      <c r="AU13" s="7"/>
      <c r="AV13" s="7"/>
      <c r="AX13" s="4">
        <v>9926.2253999999994</v>
      </c>
      <c r="AY13" s="4">
        <v>0.17839287127209505</v>
      </c>
      <c r="AZ13" s="4">
        <v>5.4048540948908939E-4</v>
      </c>
      <c r="BA13" s="4">
        <v>0.49561032132113381</v>
      </c>
      <c r="BB13" s="4">
        <v>2.2993332389973737E-3</v>
      </c>
      <c r="BC13" s="4">
        <v>0.32599680740677117</v>
      </c>
      <c r="BD13" s="4">
        <v>2.3770929078439024E-3</v>
      </c>
      <c r="BF13" s="4">
        <f t="shared" si="0"/>
        <v>0.82160712872790498</v>
      </c>
      <c r="BG13" s="4">
        <f t="shared" si="1"/>
        <v>3.3071897490890862E-3</v>
      </c>
      <c r="BJ13" s="4">
        <f t="shared" si="2"/>
        <v>0.28806661191441374</v>
      </c>
      <c r="BK13" s="4">
        <f t="shared" si="3"/>
        <v>4.3959890737882545E-3</v>
      </c>
      <c r="BM13" s="4">
        <f t="shared" si="4"/>
        <v>1.506360119277286</v>
      </c>
      <c r="BN13" s="4">
        <f t="shared" si="5"/>
        <v>1.8387724996357799E-2</v>
      </c>
    </row>
    <row r="14" spans="1:66" x14ac:dyDescent="0.25">
      <c r="A14" s="19"/>
      <c r="B14" s="5"/>
      <c r="C14" s="5"/>
      <c r="D14" s="5"/>
      <c r="E14" s="5"/>
      <c r="F14" s="3"/>
      <c r="G14" s="7"/>
      <c r="H14" s="7"/>
      <c r="I14" s="7"/>
      <c r="J14" s="7"/>
      <c r="K14" s="36"/>
      <c r="L14" s="7"/>
      <c r="M14" s="7"/>
      <c r="N14" s="7"/>
      <c r="O14" s="36"/>
      <c r="P14" s="7"/>
      <c r="Q14" s="7"/>
      <c r="R14" s="7"/>
      <c r="S14" s="36"/>
      <c r="T14" s="2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6"/>
      <c r="AG14" s="7"/>
      <c r="AH14" s="7"/>
      <c r="AI14" s="7"/>
      <c r="AJ14" s="34"/>
      <c r="AK14" s="7"/>
      <c r="AL14" s="7"/>
      <c r="AM14" s="7"/>
      <c r="AN14" s="34"/>
      <c r="AO14" s="7"/>
      <c r="AP14" s="7"/>
      <c r="AQ14" s="7"/>
      <c r="AR14" s="34"/>
      <c r="AS14" s="2"/>
      <c r="AT14" s="7"/>
      <c r="AU14" s="7"/>
      <c r="AV14" s="7"/>
      <c r="BF14" s="4">
        <f t="shared" si="0"/>
        <v>0</v>
      </c>
      <c r="BG14" s="4">
        <f t="shared" si="1"/>
        <v>0</v>
      </c>
    </row>
    <row r="15" spans="1:66" x14ac:dyDescent="0.25">
      <c r="A15" s="19" t="s">
        <v>23</v>
      </c>
      <c r="B15" s="5" t="s">
        <v>24</v>
      </c>
      <c r="C15" s="5">
        <v>1.6</v>
      </c>
      <c r="D15" s="5"/>
      <c r="E15" s="5"/>
      <c r="F15" s="3">
        <v>555</v>
      </c>
      <c r="G15" s="7">
        <v>570</v>
      </c>
      <c r="H15" s="7"/>
      <c r="I15" s="7">
        <v>2727.74962</v>
      </c>
      <c r="J15" s="7">
        <v>10.343209999999999</v>
      </c>
      <c r="K15" s="36">
        <v>27.86234</v>
      </c>
      <c r="L15" s="7">
        <v>0.16700000000000001</v>
      </c>
      <c r="M15" s="7">
        <v>2778.2431499999998</v>
      </c>
      <c r="N15" s="7">
        <v>15.449680000000001</v>
      </c>
      <c r="O15" s="36">
        <v>3.73245</v>
      </c>
      <c r="P15" s="7">
        <v>4.0219999999999999E-2</v>
      </c>
      <c r="Q15" s="7">
        <v>3767.7180800000001</v>
      </c>
      <c r="R15" s="7">
        <v>24.06307</v>
      </c>
      <c r="S15" s="36">
        <v>0.36454999999999999</v>
      </c>
      <c r="T15" s="20">
        <v>4.6600000000000001E-3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6">
        <v>2.3222100000000001</v>
      </c>
      <c r="AG15" s="7"/>
      <c r="AH15" s="7">
        <v>3154.4047799999998</v>
      </c>
      <c r="AI15" s="7">
        <v>17.515640000000001</v>
      </c>
      <c r="AJ15" s="34">
        <v>2.3222100000000001</v>
      </c>
      <c r="AK15" s="7">
        <v>0</v>
      </c>
      <c r="AL15" s="7">
        <v>3075.4900699999998</v>
      </c>
      <c r="AM15" s="7">
        <v>5.2703899999999999</v>
      </c>
      <c r="AN15" s="34">
        <v>23.681000000000001</v>
      </c>
      <c r="AO15" s="7">
        <v>8.0939999999999998E-2</v>
      </c>
      <c r="AP15" s="7">
        <v>3201.8182499999998</v>
      </c>
      <c r="AQ15" s="7">
        <v>28.971789999999999</v>
      </c>
      <c r="AR15" s="34">
        <v>0.24535000000000001</v>
      </c>
      <c r="AS15" s="2">
        <v>4.1599999999999996E-3</v>
      </c>
      <c r="AT15" s="7"/>
      <c r="AU15" s="7"/>
      <c r="AV15" s="7"/>
      <c r="AX15" s="4">
        <v>9431.713099999999</v>
      </c>
      <c r="AY15" s="4">
        <v>0.33444664257228096</v>
      </c>
      <c r="AZ15" s="4">
        <v>1.8571005939525453E-3</v>
      </c>
      <c r="BA15" s="4">
        <v>0.3260796885350552</v>
      </c>
      <c r="BB15" s="4">
        <v>5.5879456299407588E-4</v>
      </c>
      <c r="BC15" s="4">
        <v>0.33947366889266384</v>
      </c>
      <c r="BD15" s="4">
        <v>3.0717420783293332E-3</v>
      </c>
      <c r="BF15" s="4">
        <f t="shared" si="0"/>
        <v>0.66555335742771904</v>
      </c>
      <c r="BG15" s="4">
        <f t="shared" si="1"/>
        <v>3.1221548263035822E-3</v>
      </c>
      <c r="BJ15" s="4">
        <f t="shared" si="2"/>
        <v>3.6955479076867435</v>
      </c>
      <c r="BK15" s="4">
        <f t="shared" si="3"/>
        <v>7.5267045908237046E-2</v>
      </c>
      <c r="BM15" s="4">
        <f t="shared" si="4"/>
        <v>3.6874137376928937</v>
      </c>
      <c r="BN15" s="4">
        <f t="shared" si="5"/>
        <v>6.3779127961610921E-2</v>
      </c>
    </row>
    <row r="16" spans="1:66" x14ac:dyDescent="0.25">
      <c r="A16" s="19" t="s">
        <v>25</v>
      </c>
      <c r="B16" s="5" t="s">
        <v>19</v>
      </c>
      <c r="C16" s="5">
        <v>1.6</v>
      </c>
      <c r="D16" s="5">
        <v>0.96</v>
      </c>
      <c r="E16" s="5"/>
      <c r="F16" s="3">
        <v>630</v>
      </c>
      <c r="G16" s="7">
        <v>676</v>
      </c>
      <c r="H16" s="7"/>
      <c r="I16" s="7">
        <v>5485.6178</v>
      </c>
      <c r="J16" s="7">
        <v>140.54731000000001</v>
      </c>
      <c r="K16" s="36">
        <v>25.43947</v>
      </c>
      <c r="L16" s="7">
        <v>0.37456</v>
      </c>
      <c r="M16" s="7">
        <v>2374.9517999999998</v>
      </c>
      <c r="N16" s="7">
        <v>123.93241</v>
      </c>
      <c r="O16" s="36">
        <v>9.3484099999999994</v>
      </c>
      <c r="P16" s="7">
        <v>0.41033999999999998</v>
      </c>
      <c r="Q16" s="7">
        <v>1995.2447999999999</v>
      </c>
      <c r="R16" s="7">
        <v>27.478840000000002</v>
      </c>
      <c r="S16" s="36">
        <v>1.3396600000000001</v>
      </c>
      <c r="T16" s="20">
        <v>2.8539999999999999E-2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6">
        <v>11.67374</v>
      </c>
      <c r="AG16" s="7"/>
      <c r="AH16" s="7">
        <v>3214.0902099999998</v>
      </c>
      <c r="AI16" s="7">
        <v>53.418669999999999</v>
      </c>
      <c r="AJ16" s="34">
        <v>11.67374</v>
      </c>
      <c r="AK16" s="7">
        <v>0</v>
      </c>
      <c r="AL16" s="7">
        <v>4548.3060400000004</v>
      </c>
      <c r="AM16" s="7">
        <v>38.934060000000002</v>
      </c>
      <c r="AN16" s="34">
        <v>28.038329999999998</v>
      </c>
      <c r="AO16" s="7">
        <v>0.21490000000000001</v>
      </c>
      <c r="AP16" s="7">
        <v>2101.4370600000002</v>
      </c>
      <c r="AQ16" s="7">
        <v>14.50353</v>
      </c>
      <c r="AR16" s="34">
        <v>1.44397</v>
      </c>
      <c r="AS16" s="2">
        <v>1.9900000000000001E-2</v>
      </c>
      <c r="AT16" s="7"/>
      <c r="AU16" s="7"/>
      <c r="AV16" s="7"/>
      <c r="AX16" s="4">
        <v>9863.83331</v>
      </c>
      <c r="AY16" s="4">
        <v>0.32584595754893186</v>
      </c>
      <c r="AZ16" s="4">
        <v>5.4156095628505718E-3</v>
      </c>
      <c r="BA16" s="4">
        <v>0.46110937776988858</v>
      </c>
      <c r="BB16" s="4">
        <v>3.9471530769410379E-3</v>
      </c>
      <c r="BC16" s="4">
        <v>0.21304466468117964</v>
      </c>
      <c r="BD16" s="4">
        <v>1.4703746042926591E-3</v>
      </c>
      <c r="BF16" s="4">
        <f t="shared" si="0"/>
        <v>0.67415404245106825</v>
      </c>
      <c r="BG16" s="4">
        <f t="shared" si="1"/>
        <v>4.2121275965661216E-3</v>
      </c>
      <c r="BJ16" s="4">
        <f t="shared" si="2"/>
        <v>1.4597042586989044</v>
      </c>
      <c r="BK16" s="4">
        <f t="shared" si="3"/>
        <v>3.7095217058902508E-2</v>
      </c>
      <c r="BM16" s="4">
        <f t="shared" si="4"/>
        <v>0.64253827586161572</v>
      </c>
      <c r="BN16" s="4">
        <f t="shared" si="5"/>
        <v>1.013242396345833E-2</v>
      </c>
    </row>
    <row r="17" spans="1:66" x14ac:dyDescent="0.25">
      <c r="A17" s="19" t="s">
        <v>26</v>
      </c>
      <c r="B17" s="5" t="s">
        <v>13</v>
      </c>
      <c r="C17" s="5">
        <v>1.6</v>
      </c>
      <c r="D17" s="5">
        <v>0.96</v>
      </c>
      <c r="E17" s="5" t="s">
        <v>11</v>
      </c>
      <c r="F17" s="3">
        <v>666</v>
      </c>
      <c r="G17" s="7">
        <v>712</v>
      </c>
      <c r="H17" s="7"/>
      <c r="I17" s="7">
        <v>2391.69911</v>
      </c>
      <c r="J17" s="7">
        <v>15.736420000000001</v>
      </c>
      <c r="K17" s="36">
        <v>22.0213</v>
      </c>
      <c r="L17" s="7">
        <v>0.13693</v>
      </c>
      <c r="M17" s="7">
        <v>2406.8207000000002</v>
      </c>
      <c r="N17" s="7">
        <v>27.509840000000001</v>
      </c>
      <c r="O17" s="36">
        <v>4.1776</v>
      </c>
      <c r="P17" s="7">
        <v>7.2020000000000001E-2</v>
      </c>
      <c r="Q17" s="7">
        <v>5199.2787399999997</v>
      </c>
      <c r="R17" s="7">
        <v>33.720289999999999</v>
      </c>
      <c r="S17" s="36">
        <v>0.91263000000000005</v>
      </c>
      <c r="T17" s="20">
        <v>7.28E-3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6">
        <v>11.67374</v>
      </c>
      <c r="AG17" s="7"/>
      <c r="AH17" s="7">
        <v>2542.1210700000001</v>
      </c>
      <c r="AI17" s="7">
        <v>30.41385</v>
      </c>
      <c r="AJ17" s="34">
        <v>11.67374</v>
      </c>
      <c r="AK17" s="7">
        <v>0</v>
      </c>
      <c r="AL17" s="7">
        <v>986.39517999999998</v>
      </c>
      <c r="AM17" s="7">
        <v>18.53641</v>
      </c>
      <c r="AN17" s="34">
        <v>35.790590000000002</v>
      </c>
      <c r="AO17" s="7">
        <v>1.0256400000000001</v>
      </c>
      <c r="AP17" s="7">
        <v>6259.7726400000001</v>
      </c>
      <c r="AQ17" s="7">
        <v>12.08503</v>
      </c>
      <c r="AR17" s="34">
        <v>1.22438</v>
      </c>
      <c r="AS17" s="2">
        <v>4.7200000000000002E-3</v>
      </c>
      <c r="AT17" s="7"/>
      <c r="AU17" s="7"/>
      <c r="AV17" s="7"/>
      <c r="AX17" s="4">
        <v>9788.2888899999998</v>
      </c>
      <c r="AY17" s="4">
        <v>0.25971046610578741</v>
      </c>
      <c r="AZ17" s="4">
        <v>3.1071671812906618E-3</v>
      </c>
      <c r="BA17" s="4">
        <v>0.10077299424700573</v>
      </c>
      <c r="BB17" s="4">
        <v>1.8937334408813103E-3</v>
      </c>
      <c r="BC17" s="4">
        <v>0.63951653964720689</v>
      </c>
      <c r="BD17" s="4">
        <v>1.2346417372648673E-3</v>
      </c>
      <c r="BF17" s="4">
        <f t="shared" si="0"/>
        <v>0.74028953389421259</v>
      </c>
      <c r="BG17" s="4">
        <f t="shared" si="1"/>
        <v>2.2606562243093434E-3</v>
      </c>
      <c r="BJ17" s="4">
        <f t="shared" si="2"/>
        <v>0.63574558261345238</v>
      </c>
      <c r="BK17" s="4">
        <f t="shared" si="3"/>
        <v>2.3237982932575046E-2</v>
      </c>
      <c r="BM17" s="4">
        <f t="shared" si="4"/>
        <v>0.75901785613541273</v>
      </c>
      <c r="BN17" s="4">
        <f t="shared" si="5"/>
        <v>2.1946870440277575E-2</v>
      </c>
    </row>
    <row r="18" spans="1:66" x14ac:dyDescent="0.25">
      <c r="A18" s="19" t="s">
        <v>27</v>
      </c>
      <c r="B18" s="5" t="s">
        <v>19</v>
      </c>
      <c r="C18" s="5">
        <v>1.6</v>
      </c>
      <c r="D18" s="5">
        <v>1.74</v>
      </c>
      <c r="E18" s="5"/>
      <c r="F18" s="3">
        <v>713</v>
      </c>
      <c r="G18" s="7">
        <v>729</v>
      </c>
      <c r="H18" s="7"/>
      <c r="I18" s="7">
        <v>5211.3075200000003</v>
      </c>
      <c r="J18" s="7">
        <v>22.708839999999999</v>
      </c>
      <c r="K18" s="36">
        <v>38.715690000000002</v>
      </c>
      <c r="L18" s="7">
        <v>0.32444000000000001</v>
      </c>
      <c r="M18" s="7">
        <v>2279.3963800000001</v>
      </c>
      <c r="N18" s="7">
        <v>66.534450000000007</v>
      </c>
      <c r="O18" s="36">
        <v>1.4782999999999999</v>
      </c>
      <c r="P18" s="7">
        <v>4.4760000000000001E-2</v>
      </c>
      <c r="Q18" s="7">
        <v>2123.2114299999998</v>
      </c>
      <c r="R18" s="7">
        <v>52.911250000000003</v>
      </c>
      <c r="S18" s="36">
        <v>6.0177500000000004</v>
      </c>
      <c r="T18" s="20">
        <v>0.21843000000000001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6">
        <v>11.11411</v>
      </c>
      <c r="AG18" s="7"/>
      <c r="AH18" s="7">
        <v>1993.1107500000001</v>
      </c>
      <c r="AI18" s="7">
        <v>44.22025</v>
      </c>
      <c r="AJ18" s="34">
        <v>11.11411</v>
      </c>
      <c r="AK18" s="7">
        <v>0</v>
      </c>
      <c r="AL18" s="7">
        <v>4665.2097400000002</v>
      </c>
      <c r="AM18" s="7">
        <v>17.23115</v>
      </c>
      <c r="AN18" s="34">
        <v>45.16507</v>
      </c>
      <c r="AO18" s="7">
        <v>0.45612999999999998</v>
      </c>
      <c r="AP18" s="7">
        <v>3005.9812700000002</v>
      </c>
      <c r="AQ18" s="7">
        <v>18.374389999999998</v>
      </c>
      <c r="AR18" s="34">
        <v>1.9733700000000001</v>
      </c>
      <c r="AS18" s="2">
        <v>2.247E-2</v>
      </c>
      <c r="AT18" s="7"/>
      <c r="AU18" s="7"/>
      <c r="AV18" s="7"/>
      <c r="AX18" s="4">
        <v>9664.3017600000003</v>
      </c>
      <c r="AY18" s="4">
        <v>0.20623432499276595</v>
      </c>
      <c r="AZ18" s="4">
        <v>4.5756280275751652E-3</v>
      </c>
      <c r="BA18" s="4">
        <v>0.48272600089010465</v>
      </c>
      <c r="BB18" s="4">
        <v>1.782968953982662E-3</v>
      </c>
      <c r="BC18" s="4">
        <v>0.31103967411712941</v>
      </c>
      <c r="BD18" s="4">
        <v>1.9012641012567057E-3</v>
      </c>
      <c r="BF18" s="4">
        <f t="shared" si="0"/>
        <v>0.79376567500723405</v>
      </c>
      <c r="BG18" s="4">
        <f t="shared" si="1"/>
        <v>2.6064887250079362E-3</v>
      </c>
      <c r="BJ18" s="4">
        <f t="shared" si="2"/>
        <v>2.2231434596633926</v>
      </c>
      <c r="BK18" s="4">
        <f t="shared" si="3"/>
        <v>6.1885603128581317E-2</v>
      </c>
      <c r="BM18" s="4">
        <f t="shared" si="4"/>
        <v>0.43891262938792119</v>
      </c>
      <c r="BN18" s="4">
        <f t="shared" si="5"/>
        <v>6.680248918720968E-3</v>
      </c>
    </row>
    <row r="19" spans="1:66" x14ac:dyDescent="0.25">
      <c r="A19" s="19" t="s">
        <v>28</v>
      </c>
      <c r="B19" s="5" t="s">
        <v>13</v>
      </c>
      <c r="C19" s="5">
        <v>1.6</v>
      </c>
      <c r="D19" s="5">
        <v>1.74</v>
      </c>
      <c r="E19" s="5" t="s">
        <v>11</v>
      </c>
      <c r="F19" s="3">
        <v>723</v>
      </c>
      <c r="G19" s="7">
        <v>747</v>
      </c>
      <c r="H19" s="7"/>
      <c r="I19" s="7">
        <v>5533.4478099999997</v>
      </c>
      <c r="J19" s="7">
        <v>39.480289999999997</v>
      </c>
      <c r="K19" s="36">
        <v>47.1218</v>
      </c>
      <c r="L19" s="7">
        <v>0.77505999999999997</v>
      </c>
      <c r="M19" s="7">
        <v>2529.4685800000002</v>
      </c>
      <c r="N19" s="7">
        <v>55.59854</v>
      </c>
      <c r="O19" s="36">
        <v>8.1086799999999997</v>
      </c>
      <c r="P19" s="7">
        <v>0.35998000000000002</v>
      </c>
      <c r="Q19" s="7">
        <v>1596.5743199999999</v>
      </c>
      <c r="R19" s="7">
        <v>84.229759999999999</v>
      </c>
      <c r="S19" s="36">
        <v>2.0478200000000002</v>
      </c>
      <c r="T19" s="20">
        <v>9.9760000000000001E-2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6">
        <v>11.11411</v>
      </c>
      <c r="AG19" s="7"/>
      <c r="AH19" s="7">
        <v>2481.8324400000001</v>
      </c>
      <c r="AI19" s="7">
        <v>57.686779999999999</v>
      </c>
      <c r="AJ19" s="34">
        <v>11.11411</v>
      </c>
      <c r="AK19" s="7">
        <v>0</v>
      </c>
      <c r="AL19" s="7">
        <v>5204.8810100000001</v>
      </c>
      <c r="AM19" s="7">
        <v>14.68524</v>
      </c>
      <c r="AN19" s="34">
        <v>53.232480000000002</v>
      </c>
      <c r="AO19" s="7">
        <v>0.67708000000000002</v>
      </c>
      <c r="AP19" s="7">
        <v>2082.5648500000002</v>
      </c>
      <c r="AQ19" s="7">
        <v>26.432030000000001</v>
      </c>
      <c r="AR19" s="34">
        <v>2.55803</v>
      </c>
      <c r="AS19" s="2">
        <v>5.0880000000000002E-2</v>
      </c>
      <c r="AT19" s="7"/>
      <c r="AU19" s="7"/>
      <c r="AV19" s="7"/>
      <c r="AX19" s="4">
        <v>9769.2782999999999</v>
      </c>
      <c r="AY19" s="4">
        <v>0.25404460429794495</v>
      </c>
      <c r="AZ19" s="4">
        <v>5.9049172547372304E-3</v>
      </c>
      <c r="BA19" s="4">
        <v>0.53278050334588178</v>
      </c>
      <c r="BB19" s="4">
        <v>1.5032062296761472E-3</v>
      </c>
      <c r="BC19" s="4">
        <v>0.21317489235617335</v>
      </c>
      <c r="BD19" s="4">
        <v>2.7056277023042737E-3</v>
      </c>
      <c r="BF19" s="4">
        <f t="shared" si="0"/>
        <v>0.74595539570205516</v>
      </c>
      <c r="BG19" s="4">
        <f t="shared" si="1"/>
        <v>3.0951656227758604E-3</v>
      </c>
      <c r="BJ19" s="4">
        <f t="shared" si="2"/>
        <v>2.8549307983920698</v>
      </c>
      <c r="BK19" s="4">
        <f t="shared" si="3"/>
        <v>0.1016098619314923</v>
      </c>
      <c r="BM19" s="4">
        <f t="shared" si="4"/>
        <v>0.31973563751276635</v>
      </c>
      <c r="BN19" s="4">
        <f t="shared" si="5"/>
        <v>7.5487744240215343E-3</v>
      </c>
    </row>
    <row r="20" spans="1:66" x14ac:dyDescent="0.25">
      <c r="A20" s="19" t="s">
        <v>29</v>
      </c>
      <c r="B20" s="5" t="s">
        <v>19</v>
      </c>
      <c r="C20" s="5">
        <v>1.6</v>
      </c>
      <c r="D20" s="5">
        <v>0.92</v>
      </c>
      <c r="E20" s="5"/>
      <c r="F20" s="3">
        <v>622</v>
      </c>
      <c r="G20" s="7">
        <v>669</v>
      </c>
      <c r="H20" s="7"/>
      <c r="I20" s="7">
        <v>3426.4759100000001</v>
      </c>
      <c r="J20" s="7">
        <v>13.38547</v>
      </c>
      <c r="K20" s="36">
        <v>20.756989999999998</v>
      </c>
      <c r="L20" s="7">
        <v>8.3320000000000005E-2</v>
      </c>
      <c r="M20" s="7">
        <v>2645.3045999999999</v>
      </c>
      <c r="N20" s="7">
        <v>22.907679999999999</v>
      </c>
      <c r="O20" s="36">
        <v>3.46949</v>
      </c>
      <c r="P20" s="7">
        <v>4.8710000000000003E-2</v>
      </c>
      <c r="Q20" s="7">
        <v>3877.2936</v>
      </c>
      <c r="R20" s="7">
        <v>27.620290000000001</v>
      </c>
      <c r="S20" s="36">
        <v>0.58731</v>
      </c>
      <c r="T20" s="20">
        <v>6.8199999999999997E-3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6">
        <v>11.50315</v>
      </c>
      <c r="AG20" s="7"/>
      <c r="AH20" s="7">
        <v>3148.75371</v>
      </c>
      <c r="AI20" s="7">
        <v>34.32103</v>
      </c>
      <c r="AJ20" s="34">
        <v>11.50315</v>
      </c>
      <c r="AK20" s="7">
        <v>0</v>
      </c>
      <c r="AL20" s="7">
        <v>1452.53406</v>
      </c>
      <c r="AM20" s="7">
        <v>22.016089999999998</v>
      </c>
      <c r="AN20" s="34">
        <v>34.123510000000003</v>
      </c>
      <c r="AO20" s="7">
        <v>0.73529</v>
      </c>
      <c r="AP20" s="7">
        <v>4970.0850600000003</v>
      </c>
      <c r="AQ20" s="7">
        <v>14.87096</v>
      </c>
      <c r="AR20" s="34">
        <v>1.02606</v>
      </c>
      <c r="AS20" s="2">
        <v>6.0000000000000001E-3</v>
      </c>
      <c r="AT20" s="7"/>
      <c r="AU20" s="7"/>
      <c r="AV20" s="7"/>
      <c r="AX20" s="4">
        <v>9571.3728300000002</v>
      </c>
      <c r="AY20" s="4">
        <v>0.3289761840778696</v>
      </c>
      <c r="AZ20" s="4">
        <v>3.5858001364679889E-3</v>
      </c>
      <c r="BA20" s="4">
        <v>0.15175817364957875</v>
      </c>
      <c r="BB20" s="4">
        <v>2.3002019032206064E-3</v>
      </c>
      <c r="BC20" s="4">
        <v>0.51926564227255168</v>
      </c>
      <c r="BD20" s="4">
        <v>1.5536914363412171E-3</v>
      </c>
      <c r="BF20" s="4">
        <f t="shared" si="0"/>
        <v>0.67102381592213045</v>
      </c>
      <c r="BG20" s="4">
        <f t="shared" si="1"/>
        <v>2.7757676190451777E-3</v>
      </c>
      <c r="BJ20" s="4">
        <f t="shared" si="2"/>
        <v>0.82547664360619999</v>
      </c>
      <c r="BK20" s="4">
        <f t="shared" si="3"/>
        <v>2.4151390327924991E-2</v>
      </c>
      <c r="BM20" s="4">
        <f t="shared" si="4"/>
        <v>0.91697447425981649</v>
      </c>
      <c r="BN20" s="4">
        <f t="shared" si="5"/>
        <v>2.0473528249187595E-2</v>
      </c>
    </row>
    <row r="21" spans="1:66" x14ac:dyDescent="0.25">
      <c r="A21" s="19" t="s">
        <v>30</v>
      </c>
      <c r="B21" s="5" t="s">
        <v>13</v>
      </c>
      <c r="C21" s="5">
        <v>1.6</v>
      </c>
      <c r="D21" s="5">
        <v>0.92</v>
      </c>
      <c r="E21" s="5" t="s">
        <v>11</v>
      </c>
      <c r="F21" s="3">
        <v>655</v>
      </c>
      <c r="G21" s="7">
        <v>692</v>
      </c>
      <c r="H21" s="7"/>
      <c r="I21" s="7">
        <v>3336.1419099999998</v>
      </c>
      <c r="J21" s="7">
        <v>14.56897</v>
      </c>
      <c r="K21" s="36">
        <v>24.201699999999999</v>
      </c>
      <c r="L21" s="7">
        <v>0.11917999999999999</v>
      </c>
      <c r="M21" s="7">
        <v>2451.0151999999998</v>
      </c>
      <c r="N21" s="7">
        <v>29.91995</v>
      </c>
      <c r="O21" s="36">
        <v>4.0113000000000003</v>
      </c>
      <c r="P21" s="7">
        <v>7.1360000000000007E-2</v>
      </c>
      <c r="Q21" s="7">
        <v>4055.49755</v>
      </c>
      <c r="R21" s="7">
        <v>35.339120000000001</v>
      </c>
      <c r="S21" s="36">
        <v>0.81577</v>
      </c>
      <c r="T21" s="20">
        <v>9.6600000000000002E-3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6">
        <v>11.50315</v>
      </c>
      <c r="AG21" s="7"/>
      <c r="AH21" s="7">
        <v>2593.6777400000001</v>
      </c>
      <c r="AI21" s="7">
        <v>34.085500000000003</v>
      </c>
      <c r="AJ21" s="34">
        <v>11.50315</v>
      </c>
      <c r="AK21" s="7">
        <v>0</v>
      </c>
      <c r="AL21" s="7">
        <v>1924.18867</v>
      </c>
      <c r="AM21" s="7">
        <v>21.145589999999999</v>
      </c>
      <c r="AN21" s="34">
        <v>34.761800000000001</v>
      </c>
      <c r="AO21" s="7">
        <v>0.55447000000000002</v>
      </c>
      <c r="AP21" s="7">
        <v>5114.8750899999995</v>
      </c>
      <c r="AQ21" s="7">
        <v>13.536949999999999</v>
      </c>
      <c r="AR21" s="34">
        <v>1.2077899999999999</v>
      </c>
      <c r="AS21" s="2">
        <v>6.3800000000000003E-3</v>
      </c>
      <c r="AT21" s="7"/>
      <c r="AU21" s="7"/>
      <c r="AV21" s="7"/>
      <c r="AX21" s="4">
        <v>9632.7415000000001</v>
      </c>
      <c r="AY21" s="4">
        <v>0.26925644584150837</v>
      </c>
      <c r="AZ21" s="4">
        <v>3.538504588750773E-3</v>
      </c>
      <c r="BA21" s="4">
        <v>0.19975504066002395</v>
      </c>
      <c r="BB21" s="4">
        <v>2.1951788076115192E-3</v>
      </c>
      <c r="BC21" s="4">
        <v>0.53098851349846765</v>
      </c>
      <c r="BD21" s="4">
        <v>1.4053060595470145E-3</v>
      </c>
      <c r="BF21" s="4">
        <f t="shared" si="0"/>
        <v>0.73074355415849157</v>
      </c>
      <c r="BG21" s="4">
        <f t="shared" si="1"/>
        <v>2.6064717758660441E-3</v>
      </c>
      <c r="BJ21" s="4">
        <f t="shared" si="2"/>
        <v>0.92865560078028042</v>
      </c>
      <c r="BK21" s="4">
        <f t="shared" si="3"/>
        <v>2.2418907000726299E-2</v>
      </c>
      <c r="BM21" s="4">
        <f t="shared" si="4"/>
        <v>0.76979300296718745</v>
      </c>
      <c r="BN21" s="4">
        <f t="shared" si="5"/>
        <v>1.2934439699282639E-2</v>
      </c>
    </row>
    <row r="22" spans="1:66" x14ac:dyDescent="0.25">
      <c r="A22" s="19"/>
      <c r="B22" s="5"/>
      <c r="C22" s="5"/>
      <c r="D22" s="5"/>
      <c r="E22" s="5"/>
      <c r="F22" s="3"/>
      <c r="G22" s="7"/>
      <c r="H22" s="7"/>
      <c r="I22" s="7"/>
      <c r="J22" s="7"/>
      <c r="K22" s="36"/>
      <c r="L22" s="7"/>
      <c r="M22" s="7"/>
      <c r="N22" s="7"/>
      <c r="O22" s="36"/>
      <c r="P22" s="7"/>
      <c r="Q22" s="7"/>
      <c r="R22" s="7"/>
      <c r="S22" s="36"/>
      <c r="T22" s="20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6"/>
      <c r="AG22" s="7"/>
      <c r="AH22" s="7"/>
      <c r="AI22" s="7"/>
      <c r="AJ22" s="34"/>
      <c r="AK22" s="7"/>
      <c r="AL22" s="7"/>
      <c r="AM22" s="7"/>
      <c r="AN22" s="34"/>
      <c r="AO22" s="7"/>
      <c r="AP22" s="7"/>
      <c r="AQ22" s="7"/>
      <c r="AR22" s="34"/>
      <c r="AS22" s="2"/>
      <c r="AT22" s="7"/>
      <c r="AU22" s="7"/>
      <c r="AV22" s="7"/>
      <c r="BF22" s="4">
        <f t="shared" si="0"/>
        <v>0</v>
      </c>
      <c r="BG22" s="4">
        <f t="shared" si="1"/>
        <v>0</v>
      </c>
    </row>
    <row r="23" spans="1:66" x14ac:dyDescent="0.25">
      <c r="A23" s="26" t="s">
        <v>31</v>
      </c>
      <c r="B23" s="27" t="s">
        <v>24</v>
      </c>
      <c r="C23" s="27">
        <v>1.72</v>
      </c>
      <c r="D23" s="27"/>
      <c r="E23" s="27"/>
      <c r="F23" s="28">
        <v>567</v>
      </c>
      <c r="G23" s="9">
        <v>590</v>
      </c>
      <c r="H23" s="31">
        <v>0.02</v>
      </c>
      <c r="I23" s="9">
        <v>3298.3978699999998</v>
      </c>
      <c r="J23" s="9">
        <v>26.245200000000001</v>
      </c>
      <c r="K23" s="37">
        <v>25.980799999999999</v>
      </c>
      <c r="L23" s="9">
        <v>0.20276</v>
      </c>
      <c r="M23" s="9">
        <v>3262.3554600000002</v>
      </c>
      <c r="N23" s="9">
        <v>22.574629999999999</v>
      </c>
      <c r="O23" s="37">
        <v>5.6174799999999996</v>
      </c>
      <c r="P23" s="9">
        <v>8.2809999999999995E-2</v>
      </c>
      <c r="Q23" s="9">
        <v>2963.6238699999999</v>
      </c>
      <c r="R23" s="9">
        <v>27.879059999999999</v>
      </c>
      <c r="S23" s="37">
        <v>0.95413999999999999</v>
      </c>
      <c r="T23" s="29">
        <v>1.3780000000000001E-2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6">
        <v>2.6056499999999998</v>
      </c>
      <c r="AG23" s="9"/>
      <c r="AH23" s="9">
        <v>3960.0098600000001</v>
      </c>
      <c r="AI23" s="9">
        <v>21.438580000000002</v>
      </c>
      <c r="AJ23" s="33">
        <v>2.6056499999999998</v>
      </c>
      <c r="AK23" s="9">
        <v>0</v>
      </c>
      <c r="AL23" s="9">
        <v>4266.5044799999996</v>
      </c>
      <c r="AM23" s="9">
        <v>7.0009600000000001</v>
      </c>
      <c r="AN23" s="33">
        <v>20.320689999999999</v>
      </c>
      <c r="AO23" s="9">
        <v>5.2949999999999997E-2</v>
      </c>
      <c r="AP23" s="9">
        <v>1464.50962</v>
      </c>
      <c r="AQ23" s="9">
        <v>25.881550000000001</v>
      </c>
      <c r="AR23" s="33">
        <v>0.35737999999999998</v>
      </c>
      <c r="AS23" s="29">
        <v>1.238E-2</v>
      </c>
      <c r="AT23" s="7"/>
      <c r="AU23" s="7"/>
      <c r="AV23" s="7"/>
      <c r="AX23" s="4">
        <v>9691.0239600000004</v>
      </c>
      <c r="AY23" s="4">
        <v>0.40862656787817908</v>
      </c>
      <c r="AZ23" s="4">
        <v>2.2122099881796186E-3</v>
      </c>
      <c r="BA23" s="4">
        <v>0.44025321757640146</v>
      </c>
      <c r="BB23" s="4">
        <v>7.2241695293466187E-4</v>
      </c>
      <c r="BC23" s="4">
        <v>0.15112021454541941</v>
      </c>
      <c r="BD23" s="4">
        <v>2.6706723775348092E-3</v>
      </c>
      <c r="BF23" s="4">
        <f t="shared" si="0"/>
        <v>0.59137343212182092</v>
      </c>
      <c r="BG23" s="4">
        <f t="shared" si="1"/>
        <v>2.7666545143936625E-3</v>
      </c>
      <c r="BJ23" s="4">
        <f t="shared" si="2"/>
        <v>3.8627575901362898</v>
      </c>
      <c r="BK23" s="4">
        <f t="shared" si="3"/>
        <v>0.1521312333490743</v>
      </c>
      <c r="BM23" s="4">
        <f t="shared" si="4"/>
        <v>2.4635715629588444</v>
      </c>
      <c r="BN23" s="4">
        <f t="shared" si="5"/>
        <v>8.5581672728421154E-2</v>
      </c>
    </row>
    <row r="24" spans="1:66" x14ac:dyDescent="0.25">
      <c r="A24" s="6" t="s">
        <v>40</v>
      </c>
      <c r="B24" s="5" t="s">
        <v>10</v>
      </c>
      <c r="C24" s="5">
        <v>1.72</v>
      </c>
      <c r="D24" s="5">
        <v>0.82</v>
      </c>
      <c r="E24" s="5"/>
      <c r="F24" s="7">
        <v>614</v>
      </c>
      <c r="G24" s="7">
        <v>630</v>
      </c>
      <c r="H24" s="14">
        <v>0.26</v>
      </c>
      <c r="I24" s="7">
        <v>4687.4583000000002</v>
      </c>
      <c r="J24" s="7">
        <v>99.852239999999995</v>
      </c>
      <c r="K24" s="36">
        <v>20.757629999999999</v>
      </c>
      <c r="L24" s="7">
        <v>0.30209000000000003</v>
      </c>
      <c r="M24" s="7">
        <v>2114.6574799999999</v>
      </c>
      <c r="N24" s="7">
        <v>70.586420000000004</v>
      </c>
      <c r="O24" s="36">
        <v>5.6791400000000003</v>
      </c>
      <c r="P24" s="7">
        <v>0.37969000000000003</v>
      </c>
      <c r="Q24" s="7">
        <v>3493.9289600000002</v>
      </c>
      <c r="R24" s="7">
        <v>77.037980000000005</v>
      </c>
      <c r="S24" s="36">
        <v>1.0502100000000001</v>
      </c>
      <c r="T24" s="2">
        <v>3.0349999999999999E-2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>
        <v>13.827959999999999</v>
      </c>
      <c r="AG24" s="7"/>
      <c r="AH24" s="7">
        <v>4336.05123</v>
      </c>
      <c r="AI24" s="7">
        <v>140.81509</v>
      </c>
      <c r="AJ24" s="34">
        <v>13.827959999999999</v>
      </c>
      <c r="AK24" s="7">
        <v>0</v>
      </c>
      <c r="AL24" s="7">
        <v>1675.8013000000001</v>
      </c>
      <c r="AM24" s="7">
        <v>110.52473000000001</v>
      </c>
      <c r="AN24" s="34">
        <v>30.2211</v>
      </c>
      <c r="AO24" s="7">
        <v>1.70241</v>
      </c>
      <c r="AP24" s="7">
        <v>4170.4814299999998</v>
      </c>
      <c r="AQ24" s="7">
        <v>29.528500000000001</v>
      </c>
      <c r="AR24" s="34">
        <v>1.38497</v>
      </c>
      <c r="AS24" s="2">
        <v>1.9709999999999998E-2</v>
      </c>
      <c r="AT24" s="7"/>
      <c r="AU24" s="7"/>
      <c r="AV24" s="7"/>
      <c r="AX24" s="4">
        <v>10182.33396</v>
      </c>
      <c r="AY24" s="4">
        <v>0.42584060265884266</v>
      </c>
      <c r="AZ24" s="4">
        <v>1.3829352931574834E-2</v>
      </c>
      <c r="BA24" s="4">
        <v>0.16457929062071344</v>
      </c>
      <c r="BB24" s="4">
        <v>1.0854557553718265E-2</v>
      </c>
      <c r="BC24" s="4">
        <v>0.40958010672044387</v>
      </c>
      <c r="BD24" s="4">
        <v>2.8999736323714136E-3</v>
      </c>
      <c r="BF24" s="4">
        <f t="shared" si="0"/>
        <v>0.57415939734115728</v>
      </c>
      <c r="BG24" s="4">
        <f t="shared" si="1"/>
        <v>1.1235268877754181E-2</v>
      </c>
      <c r="BJ24" s="4">
        <f t="shared" si="2"/>
        <v>0.82655215810030003</v>
      </c>
      <c r="BK24" s="4">
        <f t="shared" si="3"/>
        <v>7.7671442992317319E-2</v>
      </c>
      <c r="BM24" s="4">
        <f t="shared" si="4"/>
        <v>0.68280951734582218</v>
      </c>
      <c r="BN24" s="4">
        <f t="shared" si="5"/>
        <v>3.9672390751265232E-2</v>
      </c>
    </row>
    <row r="25" spans="1:66" x14ac:dyDescent="0.25">
      <c r="A25" s="10" t="s">
        <v>41</v>
      </c>
      <c r="B25" s="11" t="s">
        <v>13</v>
      </c>
      <c r="C25" s="11">
        <v>1.72</v>
      </c>
      <c r="D25" s="11">
        <v>0.82</v>
      </c>
      <c r="E25" s="11" t="s">
        <v>11</v>
      </c>
      <c r="F25" s="12">
        <v>659</v>
      </c>
      <c r="G25" s="12">
        <v>664</v>
      </c>
      <c r="H25" s="32">
        <v>0.34</v>
      </c>
      <c r="I25" s="12">
        <v>4492.1475099999998</v>
      </c>
      <c r="J25" s="12">
        <v>63.388489999999997</v>
      </c>
      <c r="K25" s="38">
        <v>23.812999999999999</v>
      </c>
      <c r="L25" s="12">
        <v>0.27133000000000002</v>
      </c>
      <c r="M25" s="12">
        <v>1899.7178699999999</v>
      </c>
      <c r="N25" s="12">
        <v>47.075659999999999</v>
      </c>
      <c r="O25" s="38">
        <v>5.9758500000000003</v>
      </c>
      <c r="P25" s="12">
        <v>0.29508000000000001</v>
      </c>
      <c r="Q25" s="12">
        <v>3577.7058099999999</v>
      </c>
      <c r="R25" s="12">
        <v>47.954369999999997</v>
      </c>
      <c r="S25" s="38">
        <v>0.97214999999999996</v>
      </c>
      <c r="T25" s="13">
        <v>2.0109999999999999E-2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">
        <v>13.827959999999999</v>
      </c>
      <c r="AG25" s="12"/>
      <c r="AH25" s="12">
        <v>3550.1898700000002</v>
      </c>
      <c r="AI25" s="12">
        <v>84.400559999999999</v>
      </c>
      <c r="AJ25" s="35">
        <v>13.827959999999999</v>
      </c>
      <c r="AK25" s="12">
        <v>0</v>
      </c>
      <c r="AL25" s="12">
        <v>2246.5222600000002</v>
      </c>
      <c r="AM25" s="12">
        <v>62.952959999999997</v>
      </c>
      <c r="AN25" s="35">
        <v>33.01341</v>
      </c>
      <c r="AO25" s="12">
        <v>0.96038000000000001</v>
      </c>
      <c r="AP25" s="12">
        <v>4074.8486499999999</v>
      </c>
      <c r="AQ25" s="12">
        <v>22.315249999999999</v>
      </c>
      <c r="AR25" s="35">
        <v>1.2417899999999999</v>
      </c>
      <c r="AS25" s="13">
        <v>1.357E-2</v>
      </c>
      <c r="AT25" s="7"/>
      <c r="AU25" s="7"/>
      <c r="AV25" s="7"/>
      <c r="AX25" s="4">
        <v>9871.5607799999998</v>
      </c>
      <c r="AY25" s="4">
        <v>0.3596381513643479</v>
      </c>
      <c r="AZ25" s="4">
        <v>8.5498698616127047E-3</v>
      </c>
      <c r="BA25" s="4">
        <v>0.22757518391129231</v>
      </c>
      <c r="BB25" s="4">
        <v>6.3772043147973193E-3</v>
      </c>
      <c r="BC25" s="4">
        <v>0.41278666472435982</v>
      </c>
      <c r="BD25" s="4">
        <v>2.2605594492424328E-3</v>
      </c>
      <c r="BF25" s="4">
        <f t="shared" si="0"/>
        <v>0.64036184863565215</v>
      </c>
      <c r="BG25" s="4">
        <f t="shared" si="1"/>
        <v>6.7660079734086038E-3</v>
      </c>
      <c r="BJ25" s="4">
        <f t="shared" si="2"/>
        <v>0.94002941693620101</v>
      </c>
      <c r="BK25" s="4">
        <f t="shared" si="3"/>
        <v>4.5531845017291891E-2</v>
      </c>
      <c r="BM25" s="4">
        <f t="shared" si="4"/>
        <v>0.76326261323588263</v>
      </c>
      <c r="BN25" s="4">
        <f t="shared" si="5"/>
        <v>2.371867783335976E-2</v>
      </c>
    </row>
    <row r="26" spans="1:66" x14ac:dyDescent="0.25">
      <c r="I26" s="4" t="s">
        <v>49</v>
      </c>
      <c r="AF26" s="4" t="s">
        <v>50</v>
      </c>
    </row>
    <row r="31" spans="1:66" x14ac:dyDescent="0.25">
      <c r="V31" s="4" t="s">
        <v>45</v>
      </c>
      <c r="W31" s="4" t="s">
        <v>34</v>
      </c>
      <c r="X31" s="4" t="s">
        <v>46</v>
      </c>
      <c r="Y31" s="4" t="s">
        <v>34</v>
      </c>
      <c r="Z31" s="4" t="s">
        <v>47</v>
      </c>
      <c r="AA31" s="4" t="s">
        <v>34</v>
      </c>
      <c r="AB31" s="4" t="s">
        <v>62</v>
      </c>
      <c r="AC31" s="4" t="s">
        <v>34</v>
      </c>
    </row>
    <row r="32" spans="1:66" x14ac:dyDescent="0.25">
      <c r="E32" s="5"/>
      <c r="F32" s="5"/>
      <c r="G32" s="5"/>
      <c r="H32" s="5"/>
      <c r="AU32" s="4" t="s">
        <v>61</v>
      </c>
      <c r="AV32" s="4" t="s">
        <v>34</v>
      </c>
      <c r="AX32" s="4" t="s">
        <v>53</v>
      </c>
      <c r="AY32" s="4" t="s">
        <v>54</v>
      </c>
      <c r="AZ32" s="4" t="s">
        <v>34</v>
      </c>
      <c r="BA32" s="4" t="s">
        <v>56</v>
      </c>
      <c r="BB32" s="4" t="s">
        <v>34</v>
      </c>
      <c r="BC32" s="4" t="s">
        <v>55</v>
      </c>
      <c r="BD32" s="4" t="s">
        <v>34</v>
      </c>
      <c r="BF32" s="4" t="s">
        <v>57</v>
      </c>
      <c r="BG32" s="4" t="s">
        <v>34</v>
      </c>
      <c r="BJ32" s="4" t="s">
        <v>58</v>
      </c>
      <c r="BK32" s="4" t="s">
        <v>34</v>
      </c>
      <c r="BM32" s="4" t="s">
        <v>59</v>
      </c>
      <c r="BN32" s="4" t="s">
        <v>34</v>
      </c>
    </row>
    <row r="33" spans="1:66" x14ac:dyDescent="0.25">
      <c r="A33" s="6" t="s">
        <v>18</v>
      </c>
      <c r="B33" s="5" t="s">
        <v>19</v>
      </c>
      <c r="C33" s="5">
        <v>2.2999999999999998</v>
      </c>
      <c r="D33" s="5">
        <v>0.84</v>
      </c>
      <c r="E33" s="5"/>
      <c r="F33" s="3">
        <v>662</v>
      </c>
      <c r="G33" s="7">
        <v>682</v>
      </c>
      <c r="H33" s="7"/>
      <c r="I33" s="7">
        <v>1708.22469</v>
      </c>
      <c r="J33" s="7">
        <v>15.919829999999999</v>
      </c>
      <c r="K33" s="36">
        <v>20.785350000000001</v>
      </c>
      <c r="L33" s="7">
        <v>0.17519999999999999</v>
      </c>
      <c r="M33" s="7">
        <v>4893.3560200000002</v>
      </c>
      <c r="N33" s="7">
        <v>22.58906</v>
      </c>
      <c r="O33" s="36">
        <v>4.0622800000000003</v>
      </c>
      <c r="P33" s="7">
        <v>3.1789999999999999E-2</v>
      </c>
      <c r="Q33" s="7">
        <v>3316.7652899999998</v>
      </c>
      <c r="R33" s="7">
        <v>28.179970000000001</v>
      </c>
      <c r="S33" s="36">
        <v>0.79156000000000004</v>
      </c>
      <c r="T33" s="2">
        <v>9.3799999999999994E-3</v>
      </c>
      <c r="U33" s="7"/>
      <c r="V33" s="7">
        <f>Q33/(Q33+M33+I33)</f>
        <v>0.334407096707455</v>
      </c>
      <c r="W33" s="7">
        <f>(R33/Q33)*V33</f>
        <v>2.8411965059496813E-3</v>
      </c>
      <c r="X33" s="7">
        <f>M33/(M33+I33+Q33)</f>
        <v>0.49336411736392344</v>
      </c>
      <c r="Y33" s="7">
        <f>(N33/M33)*X33</f>
        <v>2.2775027207157321E-3</v>
      </c>
      <c r="Z33" s="7">
        <f>I33/(I33+M33+Q33)</f>
        <v>0.17222878592862156</v>
      </c>
      <c r="AA33" s="7">
        <f>(J33/I33)*Z33</f>
        <v>1.6050891953154286E-3</v>
      </c>
      <c r="AB33" s="7">
        <f>(1/S33)+(1/O33)-(1/K33)</f>
        <v>1.4613844798155566</v>
      </c>
      <c r="AC33" s="7">
        <f>AB33*SQRT((T33/S33)^2+(P33/O33)^2)</f>
        <v>2.0752883663893815E-2</v>
      </c>
      <c r="AD33" s="7"/>
      <c r="AE33" s="4" t="s">
        <v>51</v>
      </c>
      <c r="AF33" s="4">
        <v>18.516590000000001</v>
      </c>
      <c r="AH33" s="7">
        <v>1944.4608599999999</v>
      </c>
      <c r="AI33" s="7">
        <v>5.5015499999999999</v>
      </c>
      <c r="AJ33" s="34">
        <v>18.516590000000001</v>
      </c>
      <c r="AK33" s="7">
        <v>0</v>
      </c>
      <c r="AL33" s="7">
        <v>4984.1210700000001</v>
      </c>
      <c r="AM33" s="7">
        <v>23.782350000000001</v>
      </c>
      <c r="AN33" s="34">
        <v>3.6533899999999999</v>
      </c>
      <c r="AO33" s="7">
        <v>1.821E-2</v>
      </c>
      <c r="AP33" s="7">
        <v>3019.0326799999998</v>
      </c>
      <c r="AQ33" s="7">
        <v>24.597940000000001</v>
      </c>
      <c r="AR33" s="34">
        <v>0.70442000000000005</v>
      </c>
      <c r="AS33" s="7">
        <v>8.8900000000000003E-3</v>
      </c>
      <c r="AT33" s="7"/>
      <c r="AU33" s="7">
        <f>AN33+AR33</f>
        <v>4.3578099999999997</v>
      </c>
      <c r="AV33" s="7">
        <f>SQRT((AO33^2)+(AS33^2))</f>
        <v>2.0264160481006856E-2</v>
      </c>
      <c r="AX33" s="4">
        <f>AH33+AL33+AP33</f>
        <v>9947.6146100000005</v>
      </c>
      <c r="AY33" s="4">
        <f>AH33/AX33</f>
        <v>0.19547006355124566</v>
      </c>
      <c r="AZ33" s="4">
        <f>(AI33/AH33)*AY33</f>
        <v>5.5305218544247567E-4</v>
      </c>
      <c r="BA33" s="4">
        <f>AL33/AX33</f>
        <v>0.50103680785840177</v>
      </c>
      <c r="BB33" s="4">
        <f>(AM33/AL33)*BA33</f>
        <v>2.3907590847048305E-3</v>
      </c>
      <c r="BC33" s="4">
        <f>AP33/AX33</f>
        <v>0.30349312859035255</v>
      </c>
      <c r="BD33" s="4">
        <f>(AQ33/AP33)*BC33</f>
        <v>2.4727475846593938E-3</v>
      </c>
      <c r="BF33" s="4">
        <f>BA33+BC33</f>
        <v>0.80452993644875437</v>
      </c>
      <c r="BG33" s="4">
        <f>SQRT(BB33^2+BD33^2)</f>
        <v>3.4395071766951651E-3</v>
      </c>
      <c r="BJ33" s="4">
        <f t="shared" si="2"/>
        <v>0.30587211344830678</v>
      </c>
      <c r="BK33" s="4">
        <f t="shared" si="3"/>
        <v>5.129849895424682E-3</v>
      </c>
      <c r="BM33" s="4">
        <f t="shared" si="4"/>
        <v>1.639320378413395</v>
      </c>
      <c r="BN33" s="4">
        <f>BM33*SQRT((AO33/AN33)^2+(AS33/AR33)^2)</f>
        <v>2.2243869830275678E-2</v>
      </c>
    </row>
    <row r="34" spans="1:66" x14ac:dyDescent="0.25">
      <c r="A34" s="6" t="s">
        <v>20</v>
      </c>
      <c r="B34" s="5" t="s">
        <v>13</v>
      </c>
      <c r="C34" s="5">
        <v>2.085</v>
      </c>
      <c r="D34" s="5">
        <v>0.84</v>
      </c>
      <c r="E34" s="5" t="s">
        <v>60</v>
      </c>
      <c r="F34" s="3">
        <v>670</v>
      </c>
      <c r="G34" s="7">
        <v>698</v>
      </c>
      <c r="H34" s="7"/>
      <c r="I34" s="7">
        <v>1708.22469</v>
      </c>
      <c r="J34" s="7">
        <v>15.919829999999999</v>
      </c>
      <c r="K34" s="36">
        <v>20.785350000000001</v>
      </c>
      <c r="L34" s="7">
        <v>0.17519999999999999</v>
      </c>
      <c r="M34" s="7">
        <v>4893.3560200000002</v>
      </c>
      <c r="N34" s="7">
        <v>22.58906</v>
      </c>
      <c r="O34" s="36">
        <v>4.0622800000000003</v>
      </c>
      <c r="P34" s="7">
        <v>3.1789999999999999E-2</v>
      </c>
      <c r="Q34" s="7">
        <v>3316.7652899999998</v>
      </c>
      <c r="R34" s="7">
        <v>28.179970000000001</v>
      </c>
      <c r="S34" s="36">
        <v>0.79156000000000004</v>
      </c>
      <c r="T34" s="2">
        <v>9.3799999999999994E-3</v>
      </c>
      <c r="U34" s="7"/>
      <c r="V34" s="7">
        <f t="shared" ref="V34:V48" si="6">Q34/(Q34+M34+I34)</f>
        <v>0.334407096707455</v>
      </c>
      <c r="W34" s="7">
        <f t="shared" ref="W34:W48" si="7">(R34/Q34)*V34</f>
        <v>2.8411965059496813E-3</v>
      </c>
      <c r="X34" s="7">
        <f t="shared" ref="X34:X48" si="8">M34/(M34+I34+Q34)</f>
        <v>0.49336411736392344</v>
      </c>
      <c r="Y34" s="7">
        <f t="shared" ref="Y34:Y48" si="9">(N34/M34)*X34</f>
        <v>2.2775027207157321E-3</v>
      </c>
      <c r="Z34" s="7">
        <f t="shared" ref="Z34:Z48" si="10">I34/(I34+M34+Q34)</f>
        <v>0.17222878592862156</v>
      </c>
      <c r="AA34" s="7">
        <f t="shared" ref="AA34:AA48" si="11">(J34/I34)*Z34</f>
        <v>1.6050891953154286E-3</v>
      </c>
      <c r="AB34" s="7">
        <f t="shared" ref="AB34:AB48" si="12">(1/S34)+(1/O34)-(1/K34)</f>
        <v>1.4613844798155566</v>
      </c>
      <c r="AC34" s="7">
        <f t="shared" ref="AC34:AC48" si="13">AB34*SQRT((T34/S34)^2+(P34/O34)^2)</f>
        <v>2.0752883663893815E-2</v>
      </c>
      <c r="AD34" s="7"/>
      <c r="AF34" s="4">
        <v>14.036820000000001</v>
      </c>
      <c r="AJ34" s="44"/>
      <c r="AN34" s="44"/>
      <c r="AR34" s="44"/>
      <c r="AU34" s="7">
        <f t="shared" ref="AU34:AU47" si="14">AN34+AR34</f>
        <v>0</v>
      </c>
      <c r="AV34" s="7">
        <f t="shared" ref="AV34:AV47" si="15">SQRT((AO34^2)+(AS34^2))</f>
        <v>0</v>
      </c>
    </row>
    <row r="35" spans="1:66" x14ac:dyDescent="0.25">
      <c r="A35" s="6" t="s">
        <v>21</v>
      </c>
      <c r="B35" s="5" t="s">
        <v>19</v>
      </c>
      <c r="C35" s="5">
        <v>2.2999999999999998</v>
      </c>
      <c r="D35" s="5">
        <v>0.81</v>
      </c>
      <c r="E35" s="5"/>
      <c r="F35" s="3">
        <v>650</v>
      </c>
      <c r="G35" s="7">
        <v>663</v>
      </c>
      <c r="H35" s="7"/>
      <c r="I35" s="7">
        <v>2239.9614000000001</v>
      </c>
      <c r="J35" s="7">
        <v>10.422890000000001</v>
      </c>
      <c r="K35" s="36">
        <v>18.127700000000001</v>
      </c>
      <c r="L35" s="7">
        <v>8.8609999999999994E-2</v>
      </c>
      <c r="M35" s="7">
        <v>2545.2686899999999</v>
      </c>
      <c r="N35" s="7">
        <v>19.320740000000001</v>
      </c>
      <c r="O35" s="36">
        <v>2.6701700000000002</v>
      </c>
      <c r="P35" s="7">
        <v>3.2969999999999999E-2</v>
      </c>
      <c r="Q35" s="7">
        <v>5702.07636</v>
      </c>
      <c r="R35" s="7">
        <v>24.363389999999999</v>
      </c>
      <c r="S35" s="36">
        <v>0.36457000000000001</v>
      </c>
      <c r="T35" s="2">
        <v>2.9299999999999999E-3</v>
      </c>
      <c r="U35" s="7"/>
      <c r="V35" s="7">
        <f t="shared" si="6"/>
        <v>0.54371219027360451</v>
      </c>
      <c r="W35" s="7">
        <f t="shared" si="7"/>
        <v>2.3231313127118547E-3</v>
      </c>
      <c r="X35" s="7">
        <f t="shared" si="8"/>
        <v>0.24269994417870758</v>
      </c>
      <c r="Y35" s="7">
        <f t="shared" si="9"/>
        <v>1.842297647362064E-3</v>
      </c>
      <c r="Z35" s="7">
        <f t="shared" si="10"/>
        <v>0.21358786554768791</v>
      </c>
      <c r="AA35" s="7">
        <f t="shared" si="11"/>
        <v>9.9385767448418563E-4</v>
      </c>
      <c r="AB35" s="7">
        <f t="shared" si="12"/>
        <v>3.0623012506277365</v>
      </c>
      <c r="AC35" s="7">
        <f t="shared" si="13"/>
        <v>4.5115987852651328E-2</v>
      </c>
      <c r="AD35" s="7"/>
      <c r="AE35" s="4" t="s">
        <v>51</v>
      </c>
      <c r="AF35" s="4">
        <v>20.119530000000001</v>
      </c>
      <c r="AH35" s="7">
        <v>2267.69308</v>
      </c>
      <c r="AI35" s="7">
        <v>4.48712</v>
      </c>
      <c r="AJ35" s="34">
        <v>17.880410000000001</v>
      </c>
      <c r="AK35" s="7">
        <v>0</v>
      </c>
      <c r="AL35" s="7">
        <v>2553.7334000000001</v>
      </c>
      <c r="AM35" s="7">
        <v>20.01887</v>
      </c>
      <c r="AN35" s="34">
        <v>2.5956299999999999</v>
      </c>
      <c r="AO35" s="7">
        <v>2.3210000000000001E-2</v>
      </c>
      <c r="AP35" s="7">
        <v>5670.1552799999999</v>
      </c>
      <c r="AQ35" s="7">
        <v>23.14725</v>
      </c>
      <c r="AR35" s="34">
        <v>0.36123</v>
      </c>
      <c r="AS35" s="7">
        <v>2.8300000000000001E-3</v>
      </c>
      <c r="AT35" s="7"/>
      <c r="AU35" s="7">
        <f t="shared" si="14"/>
        <v>2.9568599999999998</v>
      </c>
      <c r="AV35" s="7">
        <f t="shared" si="15"/>
        <v>2.3381894705091801E-2</v>
      </c>
      <c r="AX35" s="4">
        <f t="shared" ref="AX35:AX47" si="16">AH35+AL35+AP35</f>
        <v>10491.581760000001</v>
      </c>
      <c r="AY35" s="4">
        <f t="shared" ref="AY35:AY47" si="17">AH35/AX35</f>
        <v>0.21614406024511595</v>
      </c>
      <c r="AZ35" s="4">
        <f t="shared" ref="AZ35:AZ47" si="18">(AI35/AH35)*AY35</f>
        <v>4.2768765498330338E-4</v>
      </c>
      <c r="BA35" s="4">
        <f t="shared" ref="BA35:BA47" si="19">AL35/AX35</f>
        <v>0.24340785387922287</v>
      </c>
      <c r="BB35" s="4">
        <f t="shared" ref="BB35:BB47" si="20">(AM35/AL35)*BA35</f>
        <v>1.9080888333085819E-3</v>
      </c>
      <c r="BC35" s="4">
        <f t="shared" ref="BC35:BC47" si="21">AP35/AX35</f>
        <v>0.54044808587566107</v>
      </c>
      <c r="BD35" s="4">
        <f t="shared" ref="BD35:BD47" si="22">(AQ35/AP35)*BC35</f>
        <v>2.2062688476823153E-3</v>
      </c>
      <c r="BF35" s="4">
        <f t="shared" ref="BF35:BF47" si="23">BA35+BC35</f>
        <v>0.78385593975488388</v>
      </c>
      <c r="BG35" s="4">
        <f t="shared" ref="BG35:BG47" si="24">SQRT(BB35^2+BD35^2)</f>
        <v>2.9169205035534233E-3</v>
      </c>
      <c r="BJ35" s="4">
        <f t="shared" si="2"/>
        <v>0.26239707065289697</v>
      </c>
      <c r="BK35" s="4">
        <f t="shared" si="3"/>
        <v>3.9216449251239238E-3</v>
      </c>
      <c r="BM35" s="4">
        <f t="shared" si="4"/>
        <v>3.0976551468144295</v>
      </c>
      <c r="BN35" s="4">
        <f t="shared" si="5"/>
        <v>3.6826345983385918E-2</v>
      </c>
    </row>
    <row r="36" spans="1:66" x14ac:dyDescent="0.25">
      <c r="A36" s="10" t="s">
        <v>22</v>
      </c>
      <c r="B36" s="11" t="s">
        <v>13</v>
      </c>
      <c r="C36" s="11">
        <v>2.085</v>
      </c>
      <c r="D36" s="11">
        <v>0.81</v>
      </c>
      <c r="E36" s="11" t="s">
        <v>60</v>
      </c>
      <c r="F36" s="30">
        <v>672</v>
      </c>
      <c r="G36" s="12">
        <v>687</v>
      </c>
      <c r="H36" s="12"/>
      <c r="I36" s="7">
        <v>2239.9614000000001</v>
      </c>
      <c r="J36" s="7">
        <v>10.422890000000001</v>
      </c>
      <c r="K36" s="36">
        <v>18.127700000000001</v>
      </c>
      <c r="L36" s="7">
        <v>8.8609999999999994E-2</v>
      </c>
      <c r="M36" s="7">
        <v>2545.2686899999999</v>
      </c>
      <c r="N36" s="7">
        <v>19.320740000000001</v>
      </c>
      <c r="O36" s="36">
        <v>2.6701700000000002</v>
      </c>
      <c r="P36" s="7">
        <v>3.2969999999999999E-2</v>
      </c>
      <c r="Q36" s="7">
        <v>5702.07636</v>
      </c>
      <c r="R36" s="7">
        <v>24.363389999999999</v>
      </c>
      <c r="S36" s="36">
        <v>0.36457000000000001</v>
      </c>
      <c r="T36" s="2">
        <v>2.9299999999999999E-3</v>
      </c>
      <c r="U36" s="7"/>
      <c r="V36" s="7">
        <f t="shared" si="6"/>
        <v>0.54371219027360451</v>
      </c>
      <c r="W36" s="7">
        <f t="shared" si="7"/>
        <v>2.3231313127118547E-3</v>
      </c>
      <c r="X36" s="7">
        <f t="shared" si="8"/>
        <v>0.24269994417870758</v>
      </c>
      <c r="Y36" s="7">
        <f t="shared" si="9"/>
        <v>1.842297647362064E-3</v>
      </c>
      <c r="Z36" s="7">
        <f t="shared" si="10"/>
        <v>0.21358786554768791</v>
      </c>
      <c r="AA36" s="7">
        <f t="shared" si="11"/>
        <v>9.9385767448418563E-4</v>
      </c>
      <c r="AB36" s="7">
        <f t="shared" si="12"/>
        <v>3.0623012506277365</v>
      </c>
      <c r="AC36" s="7">
        <f t="shared" si="13"/>
        <v>4.5115987852651328E-2</v>
      </c>
      <c r="AD36" s="7"/>
      <c r="AF36" s="4">
        <v>13.56423</v>
      </c>
      <c r="AJ36" s="44"/>
      <c r="AN36" s="44"/>
      <c r="AR36" s="44"/>
      <c r="AU36" s="7">
        <f t="shared" si="14"/>
        <v>0</v>
      </c>
      <c r="AV36" s="7">
        <f t="shared" si="15"/>
        <v>0</v>
      </c>
    </row>
    <row r="37" spans="1:66" x14ac:dyDescent="0.25">
      <c r="A37" s="19"/>
      <c r="B37" s="5"/>
      <c r="C37" s="5"/>
      <c r="D37" s="5"/>
      <c r="E37" s="5"/>
      <c r="F37" s="3"/>
      <c r="G37" s="7"/>
      <c r="H37" s="7"/>
      <c r="I37" s="7"/>
      <c r="J37" s="7"/>
      <c r="K37" s="36"/>
      <c r="L37" s="7"/>
      <c r="M37" s="7"/>
      <c r="N37" s="7"/>
      <c r="O37" s="36"/>
      <c r="P37" s="7"/>
      <c r="Q37" s="7"/>
      <c r="R37" s="7"/>
      <c r="S37" s="36"/>
      <c r="T37" s="20"/>
      <c r="U37" s="7"/>
      <c r="V37" s="7"/>
      <c r="W37" s="7"/>
      <c r="X37" s="7"/>
      <c r="Y37" s="7"/>
      <c r="Z37" s="7"/>
      <c r="AA37" s="7"/>
      <c r="AB37" s="7"/>
      <c r="AC37" s="7"/>
      <c r="AD37" s="7"/>
      <c r="AJ37" s="44"/>
      <c r="AN37" s="44"/>
      <c r="AR37" s="44"/>
      <c r="AU37" s="7">
        <f t="shared" si="14"/>
        <v>0</v>
      </c>
      <c r="AV37" s="7">
        <f t="shared" si="15"/>
        <v>0</v>
      </c>
    </row>
    <row r="38" spans="1:66" s="57" customFormat="1" x14ac:dyDescent="0.25">
      <c r="A38" s="52" t="s">
        <v>23</v>
      </c>
      <c r="B38" s="53" t="s">
        <v>24</v>
      </c>
      <c r="C38" s="53">
        <v>1.6</v>
      </c>
      <c r="D38" s="53"/>
      <c r="E38" s="53"/>
      <c r="F38" s="54">
        <v>555</v>
      </c>
      <c r="G38" s="55">
        <v>570</v>
      </c>
      <c r="H38" s="55"/>
      <c r="I38" s="55">
        <v>2727.7531399999998</v>
      </c>
      <c r="J38" s="55">
        <v>10.343170000000001</v>
      </c>
      <c r="K38" s="36">
        <v>27.862290000000002</v>
      </c>
      <c r="L38" s="55">
        <v>0.16699</v>
      </c>
      <c r="M38" s="55">
        <v>2778.2465900000002</v>
      </c>
      <c r="N38" s="55">
        <v>15.449680000000001</v>
      </c>
      <c r="O38" s="36">
        <v>3.7324299999999999</v>
      </c>
      <c r="P38" s="55">
        <v>4.0219999999999999E-2</v>
      </c>
      <c r="Q38" s="55">
        <v>3767.71479</v>
      </c>
      <c r="R38" s="55">
        <v>24.063120000000001</v>
      </c>
      <c r="S38" s="36">
        <v>0.36454999999999999</v>
      </c>
      <c r="T38" s="56">
        <v>4.6600000000000001E-3</v>
      </c>
      <c r="U38" s="55"/>
      <c r="V38" s="55">
        <f t="shared" si="6"/>
        <v>0.40627892759416101</v>
      </c>
      <c r="W38" s="55">
        <f t="shared" si="7"/>
        <v>2.5947660937917249E-3</v>
      </c>
      <c r="X38" s="55">
        <f t="shared" si="8"/>
        <v>0.29958293238468164</v>
      </c>
      <c r="Y38" s="55">
        <f t="shared" si="9"/>
        <v>1.6659645891277666E-3</v>
      </c>
      <c r="Z38" s="55">
        <f t="shared" si="10"/>
        <v>0.29413814002115735</v>
      </c>
      <c r="AA38" s="55">
        <f t="shared" si="11"/>
        <v>1.1153211561228868E-3</v>
      </c>
      <c r="AB38" s="55">
        <f t="shared" si="12"/>
        <v>2.9751391073217106</v>
      </c>
      <c r="AC38" s="55">
        <f t="shared" si="13"/>
        <v>4.9740947605149188E-2</v>
      </c>
      <c r="AD38" s="55"/>
      <c r="AF38" s="55">
        <v>7.4782599999999997</v>
      </c>
      <c r="AH38" s="55">
        <v>2716.9053899999999</v>
      </c>
      <c r="AI38" s="55">
        <v>18.680420000000002</v>
      </c>
      <c r="AJ38" s="34">
        <v>7.4782599999999997</v>
      </c>
      <c r="AK38" s="55">
        <v>0</v>
      </c>
      <c r="AL38" s="55">
        <v>2034.5427999999999</v>
      </c>
      <c r="AM38" s="55">
        <v>6.61721</v>
      </c>
      <c r="AN38" s="34">
        <v>42.811790000000002</v>
      </c>
      <c r="AO38" s="55">
        <v>0.52522000000000002</v>
      </c>
      <c r="AP38" s="55">
        <v>4217.13436</v>
      </c>
      <c r="AQ38" s="55">
        <v>20.211659999999998</v>
      </c>
      <c r="AR38" s="34">
        <v>0.61819000000000002</v>
      </c>
      <c r="AS38" s="55">
        <v>5.4599999999999996E-3</v>
      </c>
      <c r="AT38" s="55"/>
      <c r="AU38" s="55">
        <f t="shared" si="14"/>
        <v>43.42998</v>
      </c>
      <c r="AV38" s="55">
        <f t="shared" si="15"/>
        <v>0.52524837934066959</v>
      </c>
      <c r="AX38" s="57">
        <f t="shared" si="16"/>
        <v>8968.5825499999992</v>
      </c>
      <c r="AY38" s="57">
        <f t="shared" si="17"/>
        <v>0.30293587362921692</v>
      </c>
      <c r="AZ38" s="57">
        <f t="shared" si="18"/>
        <v>2.0828731737547539E-3</v>
      </c>
      <c r="BA38" s="57">
        <f t="shared" si="19"/>
        <v>0.22685221311811421</v>
      </c>
      <c r="BB38" s="57">
        <f t="shared" si="20"/>
        <v>7.3782116216346814E-4</v>
      </c>
      <c r="BC38" s="57">
        <f t="shared" si="21"/>
        <v>0.47021191325266892</v>
      </c>
      <c r="BD38" s="57">
        <f t="shared" si="22"/>
        <v>2.2536069537543589E-3</v>
      </c>
      <c r="BF38" s="57">
        <f t="shared" si="23"/>
        <v>0.69706412637078308</v>
      </c>
      <c r="BG38" s="57">
        <f t="shared" si="24"/>
        <v>2.371312794497228E-3</v>
      </c>
      <c r="BJ38" s="57">
        <f t="shared" si="2"/>
        <v>1.6404969656080486</v>
      </c>
      <c r="BK38" s="57">
        <f t="shared" si="3"/>
        <v>2.8853072646033286E-2</v>
      </c>
      <c r="BM38" s="57">
        <f t="shared" si="4"/>
        <v>1.5072627548929265</v>
      </c>
      <c r="BN38" s="57">
        <f t="shared" si="5"/>
        <v>2.2784860895571711E-2</v>
      </c>
    </row>
    <row r="39" spans="1:66" x14ac:dyDescent="0.25">
      <c r="A39" s="19" t="s">
        <v>25</v>
      </c>
      <c r="B39" s="5" t="s">
        <v>19</v>
      </c>
      <c r="C39" s="5">
        <v>1.6</v>
      </c>
      <c r="D39" s="5">
        <v>0.96</v>
      </c>
      <c r="E39" s="5"/>
      <c r="F39" s="3">
        <v>630</v>
      </c>
      <c r="G39" s="7">
        <v>676</v>
      </c>
      <c r="H39" s="7"/>
      <c r="I39" s="7">
        <v>5485.6178</v>
      </c>
      <c r="J39" s="7">
        <v>140.54731000000001</v>
      </c>
      <c r="K39" s="36">
        <v>25.43947</v>
      </c>
      <c r="L39" s="7">
        <v>0.37456</v>
      </c>
      <c r="M39" s="7">
        <v>2374.9517999999998</v>
      </c>
      <c r="N39" s="7">
        <v>123.93241</v>
      </c>
      <c r="O39" s="36">
        <v>9.3484099999999994</v>
      </c>
      <c r="P39" s="7">
        <v>0.41033999999999998</v>
      </c>
      <c r="Q39" s="7">
        <v>1995.2447999999999</v>
      </c>
      <c r="R39" s="7">
        <v>27.478840000000002</v>
      </c>
      <c r="S39" s="36">
        <v>1.3396600000000001</v>
      </c>
      <c r="T39" s="20">
        <v>2.8539999999999999E-2</v>
      </c>
      <c r="U39" s="7"/>
      <c r="V39" s="7">
        <f t="shared" si="6"/>
        <v>0.2024434226358808</v>
      </c>
      <c r="W39" s="7">
        <f t="shared" si="7"/>
        <v>2.7880841587276648E-3</v>
      </c>
      <c r="X39" s="7">
        <f t="shared" si="8"/>
        <v>0.24096961484989002</v>
      </c>
      <c r="Y39" s="7">
        <f t="shared" si="9"/>
        <v>1.2574547872979427E-2</v>
      </c>
      <c r="Z39" s="7">
        <f t="shared" si="10"/>
        <v>0.55658696251422923</v>
      </c>
      <c r="AA39" s="7">
        <f t="shared" si="11"/>
        <v>1.4260344634736632E-2</v>
      </c>
      <c r="AB39" s="7">
        <f t="shared" si="12"/>
        <v>0.81411912377244566</v>
      </c>
      <c r="AC39" s="7">
        <f t="shared" si="13"/>
        <v>3.9721574645419803E-2</v>
      </c>
      <c r="AD39" s="7"/>
      <c r="AF39" s="7">
        <v>12.721489999999999</v>
      </c>
      <c r="AH39" s="7">
        <v>3719.1884500000001</v>
      </c>
      <c r="AI39" s="7">
        <v>57.139159999999997</v>
      </c>
      <c r="AJ39" s="34">
        <v>12.721489999999999</v>
      </c>
      <c r="AK39" s="7">
        <v>0</v>
      </c>
      <c r="AL39" s="7">
        <v>4012.4081500000002</v>
      </c>
      <c r="AM39" s="7">
        <v>42.444049999999997</v>
      </c>
      <c r="AN39" s="34">
        <v>29.84787</v>
      </c>
      <c r="AO39" s="7">
        <v>0.28883999999999999</v>
      </c>
      <c r="AP39" s="7">
        <v>2139.53042</v>
      </c>
      <c r="AQ39" s="7">
        <v>14.124639999999999</v>
      </c>
      <c r="AR39" s="34">
        <v>1.4856199999999999</v>
      </c>
      <c r="AS39" s="7">
        <v>1.9650000000000001E-2</v>
      </c>
      <c r="AT39" s="7"/>
      <c r="AU39" s="7">
        <f t="shared" si="14"/>
        <v>31.333490000000001</v>
      </c>
      <c r="AV39" s="7">
        <f t="shared" si="15"/>
        <v>0.28950763046938849</v>
      </c>
      <c r="AX39" s="4">
        <f t="shared" si="16"/>
        <v>9871.1270199999999</v>
      </c>
      <c r="AY39" s="4">
        <f t="shared" si="17"/>
        <v>0.37677444961092194</v>
      </c>
      <c r="AZ39" s="4">
        <f t="shared" si="18"/>
        <v>5.788514308875746E-3</v>
      </c>
      <c r="BA39" s="4">
        <f t="shared" si="19"/>
        <v>0.40647923401962266</v>
      </c>
      <c r="BB39" s="4">
        <f t="shared" si="20"/>
        <v>4.2998180363806116E-3</v>
      </c>
      <c r="BC39" s="4">
        <f t="shared" si="21"/>
        <v>0.21674631636945546</v>
      </c>
      <c r="BD39" s="4">
        <f t="shared" si="22"/>
        <v>1.4309044926057491E-3</v>
      </c>
      <c r="BF39" s="4">
        <f t="shared" si="23"/>
        <v>0.62322555038907812</v>
      </c>
      <c r="BG39" s="4">
        <f t="shared" si="24"/>
        <v>4.5316578437635093E-3</v>
      </c>
      <c r="BJ39" s="4">
        <f t="shared" si="2"/>
        <v>1.355790429440491</v>
      </c>
      <c r="BK39" s="4">
        <f t="shared" si="3"/>
        <v>3.4833725754966238E-2</v>
      </c>
      <c r="BM39" s="4">
        <f t="shared" si="4"/>
        <v>0.62801572419950191</v>
      </c>
      <c r="BN39" s="4">
        <f t="shared" si="5"/>
        <v>1.0292447635671408E-2</v>
      </c>
    </row>
    <row r="40" spans="1:66" s="8" customFormat="1" x14ac:dyDescent="0.25">
      <c r="A40" s="45" t="s">
        <v>26</v>
      </c>
      <c r="B40" s="46" t="s">
        <v>13</v>
      </c>
      <c r="C40" s="46">
        <v>1.6</v>
      </c>
      <c r="D40" s="46">
        <v>0.96</v>
      </c>
      <c r="E40" s="46" t="s">
        <v>11</v>
      </c>
      <c r="F40" s="47">
        <v>666</v>
      </c>
      <c r="G40" s="48">
        <v>712</v>
      </c>
      <c r="H40" s="48"/>
      <c r="I40" s="48">
        <v>2391.69911</v>
      </c>
      <c r="J40" s="48">
        <v>15.736420000000001</v>
      </c>
      <c r="K40" s="49">
        <v>22.0213</v>
      </c>
      <c r="L40" s="48">
        <v>0.13693</v>
      </c>
      <c r="M40" s="48">
        <v>2406.8207000000002</v>
      </c>
      <c r="N40" s="48">
        <v>27.509840000000001</v>
      </c>
      <c r="O40" s="49">
        <v>4.1776</v>
      </c>
      <c r="P40" s="48">
        <v>7.2020000000000001E-2</v>
      </c>
      <c r="Q40" s="48">
        <v>5199.2787399999997</v>
      </c>
      <c r="R40" s="48">
        <v>33.720289999999999</v>
      </c>
      <c r="S40" s="49">
        <v>0.91263000000000005</v>
      </c>
      <c r="T40" s="50">
        <v>7.28E-3</v>
      </c>
      <c r="U40" s="48"/>
      <c r="V40" s="48">
        <f t="shared" si="6"/>
        <v>0.52004235872506155</v>
      </c>
      <c r="W40" s="48">
        <f t="shared" si="7"/>
        <v>3.3727714987815995E-3</v>
      </c>
      <c r="X40" s="48">
        <f t="shared" si="8"/>
        <v>0.24073506662124136</v>
      </c>
      <c r="Y40" s="48">
        <f t="shared" si="9"/>
        <v>2.7515897487252333E-3</v>
      </c>
      <c r="Z40" s="48">
        <f t="shared" si="10"/>
        <v>0.23922257465369715</v>
      </c>
      <c r="AA40" s="48">
        <f t="shared" si="11"/>
        <v>1.5739885056995874E-3</v>
      </c>
      <c r="AB40" s="48">
        <f t="shared" si="12"/>
        <v>1.2896956147539793</v>
      </c>
      <c r="AC40" s="48">
        <f t="shared" si="13"/>
        <v>2.4498589201807273E-2</v>
      </c>
      <c r="AD40" s="48"/>
      <c r="AF40" s="48">
        <v>12.721489999999999</v>
      </c>
      <c r="AH40" s="48">
        <v>2658.22379</v>
      </c>
      <c r="AI40" s="48">
        <v>16.916609999999999</v>
      </c>
      <c r="AJ40" s="51">
        <v>12.721489999999999</v>
      </c>
      <c r="AK40" s="48">
        <v>0</v>
      </c>
      <c r="AL40" s="48">
        <v>791.64220999999998</v>
      </c>
      <c r="AM40" s="48">
        <v>11.260809999999999</v>
      </c>
      <c r="AN40" s="51">
        <v>39.467089999999999</v>
      </c>
      <c r="AO40" s="48">
        <v>0.41698000000000002</v>
      </c>
      <c r="AP40" s="48">
        <v>6311.7065899999998</v>
      </c>
      <c r="AQ40" s="48">
        <v>11.80986</v>
      </c>
      <c r="AR40" s="51">
        <v>1.1252789999999999</v>
      </c>
      <c r="AS40" s="48">
        <v>4.5199999999999997E-3</v>
      </c>
      <c r="AT40" s="48"/>
      <c r="AU40" s="48">
        <f t="shared" si="14"/>
        <v>40.592368999999998</v>
      </c>
      <c r="AV40" s="48">
        <f t="shared" si="15"/>
        <v>0.41700449733785844</v>
      </c>
      <c r="AX40" s="8">
        <f t="shared" si="16"/>
        <v>9761.5725899999998</v>
      </c>
      <c r="AY40" s="8">
        <f t="shared" si="17"/>
        <v>0.27231511782467832</v>
      </c>
      <c r="AZ40" s="8">
        <f t="shared" si="18"/>
        <v>1.7329799931344874E-3</v>
      </c>
      <c r="BA40" s="8">
        <f t="shared" si="19"/>
        <v>8.1097815203564447E-2</v>
      </c>
      <c r="BB40" s="8">
        <f t="shared" si="20"/>
        <v>1.1535856437246449E-3</v>
      </c>
      <c r="BC40" s="8">
        <f t="shared" si="21"/>
        <v>0.64658706697175727</v>
      </c>
      <c r="BD40" s="8">
        <f t="shared" si="22"/>
        <v>1.2098317039713783E-3</v>
      </c>
      <c r="BF40" s="8">
        <f t="shared" si="23"/>
        <v>0.72768488217532168</v>
      </c>
      <c r="BG40" s="8">
        <f t="shared" si="24"/>
        <v>1.6716616252525187E-3</v>
      </c>
      <c r="BJ40" s="8">
        <f t="shared" si="2"/>
        <v>0.58110643233086889</v>
      </c>
      <c r="BK40" s="8">
        <f t="shared" si="3"/>
        <v>1.1239550997760134E-2</v>
      </c>
      <c r="BM40" s="8">
        <f t="shared" si="4"/>
        <v>0.83539892087039802</v>
      </c>
      <c r="BN40" s="8">
        <f t="shared" si="5"/>
        <v>9.4425660491126457E-3</v>
      </c>
    </row>
    <row r="41" spans="1:66" x14ac:dyDescent="0.25">
      <c r="A41" s="19" t="s">
        <v>27</v>
      </c>
      <c r="B41" s="5" t="s">
        <v>19</v>
      </c>
      <c r="C41" s="5">
        <v>1.6</v>
      </c>
      <c r="D41" s="5">
        <v>1.74</v>
      </c>
      <c r="E41" s="5"/>
      <c r="F41" s="3">
        <v>713</v>
      </c>
      <c r="G41" s="7">
        <v>729</v>
      </c>
      <c r="H41" s="7"/>
      <c r="I41" s="7">
        <v>5211.3075200000003</v>
      </c>
      <c r="J41" s="7">
        <v>22.708839999999999</v>
      </c>
      <c r="K41" s="36">
        <v>38.715690000000002</v>
      </c>
      <c r="L41" s="7">
        <v>0.32444000000000001</v>
      </c>
      <c r="M41" s="7">
        <v>2279.3963800000001</v>
      </c>
      <c r="N41" s="7">
        <v>66.534450000000007</v>
      </c>
      <c r="O41" s="36">
        <v>1.4782999999999999</v>
      </c>
      <c r="P41" s="7">
        <v>4.4760000000000001E-2</v>
      </c>
      <c r="Q41" s="7">
        <v>2123.2114299999998</v>
      </c>
      <c r="R41" s="7">
        <v>52.911250000000003</v>
      </c>
      <c r="S41" s="36">
        <v>6.0177500000000004</v>
      </c>
      <c r="T41" s="20">
        <v>0.21843000000000001</v>
      </c>
      <c r="U41" s="7"/>
      <c r="V41" s="7">
        <f t="shared" si="6"/>
        <v>0.22084773550840081</v>
      </c>
      <c r="W41" s="7">
        <f t="shared" si="7"/>
        <v>5.5036109830187158E-3</v>
      </c>
      <c r="X41" s="7">
        <f t="shared" si="8"/>
        <v>0.23709345274627047</v>
      </c>
      <c r="Y41" s="7">
        <f t="shared" si="9"/>
        <v>6.920640313149087E-3</v>
      </c>
      <c r="Z41" s="7">
        <f t="shared" si="10"/>
        <v>0.54205881174532877</v>
      </c>
      <c r="AA41" s="7">
        <f t="shared" si="11"/>
        <v>2.3620802992863469E-3</v>
      </c>
      <c r="AB41" s="7">
        <f t="shared" si="12"/>
        <v>0.8167984261723289</v>
      </c>
      <c r="AC41" s="7">
        <f t="shared" si="13"/>
        <v>3.8608531514863251E-2</v>
      </c>
      <c r="AD41" s="7"/>
      <c r="AF41" s="7">
        <v>15.18694</v>
      </c>
      <c r="AH41" s="7">
        <v>2152.5736999999999</v>
      </c>
      <c r="AI41" s="7">
        <v>64.706739999999996</v>
      </c>
      <c r="AJ41" s="34">
        <v>15.18694</v>
      </c>
      <c r="AK41" s="7">
        <v>0</v>
      </c>
      <c r="AL41" s="7">
        <v>4197.5237699999998</v>
      </c>
      <c r="AM41" s="7">
        <v>33.304160000000003</v>
      </c>
      <c r="AN41" s="34">
        <v>47.822409999999998</v>
      </c>
      <c r="AO41" s="7">
        <v>0.82596000000000003</v>
      </c>
      <c r="AP41" s="7">
        <v>3261.2684599999998</v>
      </c>
      <c r="AQ41" s="7">
        <v>17.323250000000002</v>
      </c>
      <c r="AR41" s="34">
        <v>2.22878</v>
      </c>
      <c r="AS41" s="7">
        <v>2.2349999999999998E-2</v>
      </c>
      <c r="AT41" s="7"/>
      <c r="AU41" s="7">
        <f t="shared" si="14"/>
        <v>50.051189999999998</v>
      </c>
      <c r="AV41" s="7">
        <f t="shared" si="15"/>
        <v>0.82626233370522217</v>
      </c>
      <c r="AX41" s="4">
        <f t="shared" si="16"/>
        <v>9611.3659299999999</v>
      </c>
      <c r="AY41" s="4">
        <f t="shared" si="17"/>
        <v>0.22396126790690196</v>
      </c>
      <c r="AZ41" s="4">
        <f t="shared" si="18"/>
        <v>6.7323146856817255E-3</v>
      </c>
      <c r="BA41" s="4">
        <f t="shared" si="19"/>
        <v>0.43672499835827183</v>
      </c>
      <c r="BB41" s="4">
        <f t="shared" si="20"/>
        <v>3.4650808472547674E-3</v>
      </c>
      <c r="BC41" s="4">
        <f t="shared" si="21"/>
        <v>0.33931373373482615</v>
      </c>
      <c r="BD41" s="4">
        <f t="shared" si="22"/>
        <v>1.8023712889682893E-3</v>
      </c>
      <c r="BF41" s="4">
        <f t="shared" si="23"/>
        <v>0.77603873209309793</v>
      </c>
      <c r="BG41" s="4">
        <f t="shared" si="24"/>
        <v>3.9058069001563596E-3</v>
      </c>
      <c r="BJ41" s="4">
        <f t="shared" si="2"/>
        <v>1.6489683853520298</v>
      </c>
      <c r="BK41" s="4">
        <f t="shared" si="3"/>
        <v>6.1558483224794194E-2</v>
      </c>
      <c r="BM41" s="4">
        <f t="shared" si="4"/>
        <v>0.40374060650888266</v>
      </c>
      <c r="BN41" s="4">
        <f t="shared" si="5"/>
        <v>8.0632994339682896E-3</v>
      </c>
    </row>
    <row r="42" spans="1:66" x14ac:dyDescent="0.25">
      <c r="A42" s="19" t="s">
        <v>28</v>
      </c>
      <c r="B42" s="5" t="s">
        <v>13</v>
      </c>
      <c r="C42" s="5">
        <v>1.6</v>
      </c>
      <c r="D42" s="5">
        <v>1.74</v>
      </c>
      <c r="E42" s="5" t="s">
        <v>11</v>
      </c>
      <c r="F42" s="3">
        <v>723</v>
      </c>
      <c r="G42" s="7">
        <v>747</v>
      </c>
      <c r="H42" s="7"/>
      <c r="I42" s="7">
        <v>5533.4478099999997</v>
      </c>
      <c r="J42" s="7">
        <v>39.480289999999997</v>
      </c>
      <c r="K42" s="36">
        <v>47.1218</v>
      </c>
      <c r="L42" s="7">
        <v>0.77505999999999997</v>
      </c>
      <c r="M42" s="7">
        <v>2529.4685800000002</v>
      </c>
      <c r="N42" s="7">
        <v>55.59854</v>
      </c>
      <c r="O42" s="36">
        <v>8.1086799999999997</v>
      </c>
      <c r="P42" s="7">
        <v>0.35998000000000002</v>
      </c>
      <c r="Q42" s="7">
        <v>1596.5743199999999</v>
      </c>
      <c r="R42" s="7">
        <v>84.229759999999999</v>
      </c>
      <c r="S42" s="36">
        <v>2.0478200000000002</v>
      </c>
      <c r="T42" s="20">
        <v>9.9760000000000001E-2</v>
      </c>
      <c r="U42" s="7"/>
      <c r="V42" s="7">
        <f t="shared" si="6"/>
        <v>0.16528555882839086</v>
      </c>
      <c r="W42" s="7">
        <f t="shared" si="7"/>
        <v>8.7198965793094073E-3</v>
      </c>
      <c r="X42" s="7">
        <f t="shared" si="8"/>
        <v>0.26186355533023753</v>
      </c>
      <c r="Y42" s="7">
        <f t="shared" si="9"/>
        <v>5.7558459000785151E-3</v>
      </c>
      <c r="Z42" s="7">
        <f t="shared" si="10"/>
        <v>0.57285088584137156</v>
      </c>
      <c r="AA42" s="7">
        <f t="shared" si="11"/>
        <v>4.0872020259958399E-3</v>
      </c>
      <c r="AB42" s="7">
        <f t="shared" si="12"/>
        <v>0.59042720375864144</v>
      </c>
      <c r="AC42" s="7">
        <f t="shared" si="13"/>
        <v>3.891464226632E-2</v>
      </c>
      <c r="AD42" s="7"/>
      <c r="AF42" s="7">
        <v>15.18694</v>
      </c>
      <c r="AJ42" s="44"/>
      <c r="AN42" s="44"/>
      <c r="AR42" s="44"/>
      <c r="AU42" s="7">
        <f t="shared" si="14"/>
        <v>0</v>
      </c>
      <c r="AV42" s="7">
        <f t="shared" si="15"/>
        <v>0</v>
      </c>
    </row>
    <row r="43" spans="1:66" x14ac:dyDescent="0.25">
      <c r="A43" s="19" t="s">
        <v>29</v>
      </c>
      <c r="B43" s="5" t="s">
        <v>19</v>
      </c>
      <c r="C43" s="5">
        <v>1.6</v>
      </c>
      <c r="D43" s="5">
        <v>0.92</v>
      </c>
      <c r="E43" s="5"/>
      <c r="F43" s="3">
        <v>622</v>
      </c>
      <c r="G43" s="7">
        <v>669</v>
      </c>
      <c r="H43" s="7"/>
      <c r="I43" s="7">
        <v>3426.4759100000001</v>
      </c>
      <c r="J43" s="7">
        <v>13.38547</v>
      </c>
      <c r="K43" s="36">
        <v>20.756989999999998</v>
      </c>
      <c r="L43" s="7">
        <v>8.3320000000000005E-2</v>
      </c>
      <c r="M43" s="7">
        <v>2645.3045999999999</v>
      </c>
      <c r="N43" s="7">
        <v>22.907679999999999</v>
      </c>
      <c r="O43" s="36">
        <v>3.46949</v>
      </c>
      <c r="P43" s="7">
        <v>4.8710000000000003E-2</v>
      </c>
      <c r="Q43" s="7">
        <v>3877.2936</v>
      </c>
      <c r="R43" s="7">
        <v>27.620290000000001</v>
      </c>
      <c r="S43" s="36">
        <v>0.58731</v>
      </c>
      <c r="T43" s="20">
        <v>6.8199999999999997E-3</v>
      </c>
      <c r="U43" s="7"/>
      <c r="V43" s="7">
        <f t="shared" si="6"/>
        <v>0.38971401329726346</v>
      </c>
      <c r="W43" s="7">
        <f t="shared" si="7"/>
        <v>2.7761668768994624E-3</v>
      </c>
      <c r="X43" s="7">
        <f t="shared" si="8"/>
        <v>0.26588450048242729</v>
      </c>
      <c r="Y43" s="7">
        <f t="shared" si="9"/>
        <v>2.3024936538541879E-3</v>
      </c>
      <c r="Z43" s="7">
        <f t="shared" si="10"/>
        <v>0.34440148622030914</v>
      </c>
      <c r="AA43" s="7">
        <f t="shared" si="11"/>
        <v>1.3453985619170342E-3</v>
      </c>
      <c r="AB43" s="7">
        <f t="shared" si="12"/>
        <v>1.9427285709161013</v>
      </c>
      <c r="AC43" s="7">
        <f t="shared" si="13"/>
        <v>3.5395696416626238E-2</v>
      </c>
      <c r="AD43" s="7"/>
      <c r="AF43" s="7">
        <v>12.499689999999999</v>
      </c>
      <c r="AH43" s="7">
        <v>3326.4182999999998</v>
      </c>
      <c r="AI43" s="7">
        <v>36.850050000000003</v>
      </c>
      <c r="AJ43" s="34">
        <v>12.499689999999999</v>
      </c>
      <c r="AK43" s="7">
        <v>0</v>
      </c>
      <c r="AL43" s="7">
        <v>1193.4940300000001</v>
      </c>
      <c r="AM43" s="7">
        <v>23.076059999999998</v>
      </c>
      <c r="AN43" s="34">
        <v>37.316949999999999</v>
      </c>
      <c r="AO43" s="7">
        <v>1.14754</v>
      </c>
      <c r="AP43" s="7">
        <v>5014.9388300000001</v>
      </c>
      <c r="AQ43" s="7">
        <v>15.17441</v>
      </c>
      <c r="AR43" s="34">
        <v>1.0634300000000001</v>
      </c>
      <c r="AS43" s="7">
        <v>6.2700000000000004E-3</v>
      </c>
      <c r="AT43" s="7"/>
      <c r="AU43" s="7">
        <f t="shared" si="14"/>
        <v>38.380379999999995</v>
      </c>
      <c r="AV43" s="7">
        <f t="shared" si="15"/>
        <v>1.1475571290789841</v>
      </c>
      <c r="AX43" s="4">
        <f t="shared" si="16"/>
        <v>9534.8511600000002</v>
      </c>
      <c r="AY43" s="4">
        <f t="shared" si="17"/>
        <v>0.34886945209535919</v>
      </c>
      <c r="AZ43" s="4">
        <f t="shared" si="18"/>
        <v>3.864774539385679E-3</v>
      </c>
      <c r="BA43" s="4">
        <f t="shared" si="19"/>
        <v>0.12517175254993704</v>
      </c>
      <c r="BB43" s="4">
        <f t="shared" si="20"/>
        <v>2.4201804110804805E-3</v>
      </c>
      <c r="BC43" s="4">
        <f t="shared" si="21"/>
        <v>0.5259587953547038</v>
      </c>
      <c r="BD43" s="4">
        <f t="shared" si="22"/>
        <v>1.5914679469417119E-3</v>
      </c>
      <c r="BF43" s="4">
        <f t="shared" si="23"/>
        <v>0.65113054790464087</v>
      </c>
      <c r="BG43" s="4">
        <f t="shared" si="24"/>
        <v>2.8965571715953669E-3</v>
      </c>
      <c r="BJ43" s="4">
        <f t="shared" si="2"/>
        <v>0.76730770080892141</v>
      </c>
      <c r="BK43" s="4">
        <f t="shared" si="3"/>
        <v>2.9579814847290362E-2</v>
      </c>
      <c r="BM43" s="4">
        <f t="shared" si="4"/>
        <v>0.88714887482289817</v>
      </c>
      <c r="BN43" s="4">
        <f t="shared" si="5"/>
        <v>2.7777786814529255E-2</v>
      </c>
    </row>
    <row r="44" spans="1:66" x14ac:dyDescent="0.25">
      <c r="A44" s="19" t="s">
        <v>30</v>
      </c>
      <c r="B44" s="5" t="s">
        <v>13</v>
      </c>
      <c r="C44" s="5">
        <v>1.6</v>
      </c>
      <c r="D44" s="5">
        <v>0.92</v>
      </c>
      <c r="E44" s="5" t="s">
        <v>11</v>
      </c>
      <c r="F44" s="3">
        <v>655</v>
      </c>
      <c r="G44" s="7">
        <v>692</v>
      </c>
      <c r="H44" s="7"/>
      <c r="I44" s="7">
        <v>3336.1419099999998</v>
      </c>
      <c r="J44" s="7">
        <v>14.56897</v>
      </c>
      <c r="K44" s="36">
        <v>24.201699999999999</v>
      </c>
      <c r="L44" s="7">
        <v>0.11917999999999999</v>
      </c>
      <c r="M44" s="7">
        <v>2451.0151999999998</v>
      </c>
      <c r="N44" s="7">
        <v>29.91995</v>
      </c>
      <c r="O44" s="36">
        <v>4.0113000000000003</v>
      </c>
      <c r="P44" s="7">
        <v>7.1360000000000007E-2</v>
      </c>
      <c r="Q44" s="7">
        <v>4055.49755</v>
      </c>
      <c r="R44" s="7">
        <v>35.339120000000001</v>
      </c>
      <c r="S44" s="36">
        <v>0.81577</v>
      </c>
      <c r="T44" s="20">
        <v>9.6600000000000002E-3</v>
      </c>
      <c r="U44" s="7"/>
      <c r="V44" s="7">
        <f t="shared" si="6"/>
        <v>0.41203290068494591</v>
      </c>
      <c r="W44" s="7">
        <f t="shared" si="7"/>
        <v>3.5904053551341405E-3</v>
      </c>
      <c r="X44" s="7">
        <f t="shared" si="8"/>
        <v>0.24901972939889774</v>
      </c>
      <c r="Y44" s="7">
        <f t="shared" si="9"/>
        <v>3.0398252334904131E-3</v>
      </c>
      <c r="Z44" s="7">
        <f t="shared" si="10"/>
        <v>0.33894736991615632</v>
      </c>
      <c r="AA44" s="7">
        <f t="shared" si="11"/>
        <v>1.4801870535199699E-3</v>
      </c>
      <c r="AB44" s="7">
        <f t="shared" si="12"/>
        <v>1.4338120415871849</v>
      </c>
      <c r="AC44" s="7">
        <f t="shared" si="13"/>
        <v>3.0641265853968602E-2</v>
      </c>
      <c r="AD44" s="7"/>
      <c r="AF44" s="7">
        <v>12.499689999999999</v>
      </c>
      <c r="AJ44" s="44"/>
      <c r="AN44" s="44"/>
      <c r="AR44" s="44"/>
      <c r="AU44" s="7">
        <f t="shared" si="14"/>
        <v>0</v>
      </c>
      <c r="AV44" s="7">
        <f t="shared" si="15"/>
        <v>0</v>
      </c>
    </row>
    <row r="45" spans="1:66" x14ac:dyDescent="0.25">
      <c r="A45" s="19"/>
      <c r="B45" s="5"/>
      <c r="C45" s="5"/>
      <c r="D45" s="5"/>
      <c r="E45" s="5"/>
      <c r="F45" s="3"/>
      <c r="G45" s="7"/>
      <c r="H45" s="7"/>
      <c r="I45" s="7"/>
      <c r="J45" s="7"/>
      <c r="K45" s="36"/>
      <c r="L45" s="7"/>
      <c r="M45" s="7"/>
      <c r="N45" s="7"/>
      <c r="O45" s="36"/>
      <c r="P45" s="7"/>
      <c r="Q45" s="7"/>
      <c r="R45" s="7"/>
      <c r="S45" s="36"/>
      <c r="T45" s="20"/>
      <c r="U45" s="7"/>
      <c r="V45" s="7"/>
      <c r="W45" s="7"/>
      <c r="X45" s="7"/>
      <c r="Y45" s="7"/>
      <c r="Z45" s="7"/>
      <c r="AA45" s="7"/>
      <c r="AB45" s="7"/>
      <c r="AC45" s="7"/>
      <c r="AD45" s="7"/>
      <c r="AJ45" s="44"/>
      <c r="AN45" s="44"/>
      <c r="AR45" s="44"/>
      <c r="AU45" s="7">
        <f t="shared" si="14"/>
        <v>0</v>
      </c>
      <c r="AV45" s="7">
        <f t="shared" si="15"/>
        <v>0</v>
      </c>
    </row>
    <row r="46" spans="1:66" x14ac:dyDescent="0.25">
      <c r="A46" s="26" t="s">
        <v>31</v>
      </c>
      <c r="B46" s="27" t="s">
        <v>24</v>
      </c>
      <c r="C46" s="27">
        <v>1.72</v>
      </c>
      <c r="D46" s="27"/>
      <c r="E46" s="27"/>
      <c r="F46" s="28">
        <v>567</v>
      </c>
      <c r="G46" s="9">
        <v>590</v>
      </c>
      <c r="H46" s="31">
        <v>0.02</v>
      </c>
      <c r="I46" s="9">
        <v>3298.3978699999998</v>
      </c>
      <c r="J46" s="9">
        <v>26.245200000000001</v>
      </c>
      <c r="K46" s="37">
        <v>25.980799999999999</v>
      </c>
      <c r="L46" s="9">
        <v>0.20276</v>
      </c>
      <c r="M46" s="9">
        <v>3262.3554600000002</v>
      </c>
      <c r="N46" s="9">
        <v>22.574629999999999</v>
      </c>
      <c r="O46" s="37">
        <v>5.6174799999999996</v>
      </c>
      <c r="P46" s="9">
        <v>8.2809999999999995E-2</v>
      </c>
      <c r="Q46" s="9">
        <v>2963.6238699999999</v>
      </c>
      <c r="R46" s="9">
        <v>27.879059999999999</v>
      </c>
      <c r="S46" s="37">
        <v>0.95413999999999999</v>
      </c>
      <c r="T46" s="29">
        <v>1.3780000000000001E-2</v>
      </c>
      <c r="U46" s="7"/>
      <c r="V46" s="7">
        <f t="shared" si="6"/>
        <v>0.31116195923025813</v>
      </c>
      <c r="W46" s="7">
        <f t="shared" si="7"/>
        <v>2.9271268256784288E-3</v>
      </c>
      <c r="X46" s="7">
        <f t="shared" si="8"/>
        <v>0.34252690664120278</v>
      </c>
      <c r="Y46" s="7">
        <f t="shared" si="9"/>
        <v>2.37019487216445E-3</v>
      </c>
      <c r="Z46" s="7">
        <f t="shared" si="10"/>
        <v>0.34631113412853914</v>
      </c>
      <c r="AA46" s="7">
        <f t="shared" si="11"/>
        <v>2.7555817507941625E-3</v>
      </c>
      <c r="AB46" s="7">
        <f t="shared" si="12"/>
        <v>1.1875900286339283</v>
      </c>
      <c r="AC46" s="7">
        <f t="shared" si="13"/>
        <v>2.4508478938472827E-2</v>
      </c>
      <c r="AD46" s="7"/>
      <c r="AE46" s="4" t="s">
        <v>52</v>
      </c>
      <c r="AF46" s="7">
        <v>5.47607</v>
      </c>
      <c r="AH46" s="7">
        <v>3267.90038</v>
      </c>
      <c r="AI46" s="7">
        <v>22.420459999999999</v>
      </c>
      <c r="AJ46" s="34">
        <v>5.47607</v>
      </c>
      <c r="AK46" s="7">
        <v>0</v>
      </c>
      <c r="AL46" s="7">
        <v>3340.8913299999999</v>
      </c>
      <c r="AM46" s="7">
        <v>9.3531999999999993</v>
      </c>
      <c r="AN46" s="34">
        <v>25.688980000000001</v>
      </c>
      <c r="AO46" s="7">
        <v>0.10543</v>
      </c>
      <c r="AP46" s="7">
        <v>2920.6485400000001</v>
      </c>
      <c r="AQ46" s="7">
        <v>15.20804</v>
      </c>
      <c r="AR46" s="34">
        <v>0.93389999999999995</v>
      </c>
      <c r="AS46" s="7">
        <v>9.6799999999999994E-3</v>
      </c>
      <c r="AT46" s="7"/>
      <c r="AU46" s="7">
        <f t="shared" si="14"/>
        <v>26.622880000000002</v>
      </c>
      <c r="AV46" s="7">
        <f t="shared" si="15"/>
        <v>0.10587344945735923</v>
      </c>
      <c r="AX46" s="4">
        <f t="shared" si="16"/>
        <v>9529.4402499999997</v>
      </c>
      <c r="AY46" s="4">
        <f t="shared" si="17"/>
        <v>0.34292679257839936</v>
      </c>
      <c r="AZ46" s="4">
        <f t="shared" si="18"/>
        <v>2.3527572881313777E-3</v>
      </c>
      <c r="BA46" s="4">
        <f t="shared" si="19"/>
        <v>0.35058631381837985</v>
      </c>
      <c r="BB46" s="4">
        <f t="shared" si="20"/>
        <v>9.8150570806086962E-4</v>
      </c>
      <c r="BC46" s="4">
        <f t="shared" si="21"/>
        <v>0.30648689360322084</v>
      </c>
      <c r="BD46" s="4">
        <f t="shared" si="22"/>
        <v>1.5959006616364482E-3</v>
      </c>
      <c r="BF46" s="4">
        <f t="shared" si="23"/>
        <v>0.65707320742160069</v>
      </c>
      <c r="BG46" s="4">
        <f t="shared" si="24"/>
        <v>1.8735667526852951E-3</v>
      </c>
      <c r="BJ46" s="4">
        <f t="shared" si="2"/>
        <v>2.039843178579698</v>
      </c>
      <c r="BK46" s="4">
        <f t="shared" si="3"/>
        <v>2.929870147431609E-2</v>
      </c>
      <c r="BM46" s="4">
        <f t="shared" si="4"/>
        <v>0.92709294038215229</v>
      </c>
      <c r="BN46" s="4">
        <f t="shared" si="5"/>
        <v>1.0335303624726639E-2</v>
      </c>
    </row>
    <row r="47" spans="1:66" x14ac:dyDescent="0.25">
      <c r="A47" s="6" t="s">
        <v>40</v>
      </c>
      <c r="B47" s="5" t="s">
        <v>10</v>
      </c>
      <c r="C47" s="5">
        <v>1.72</v>
      </c>
      <c r="D47" s="5">
        <v>0.82</v>
      </c>
      <c r="E47" s="5"/>
      <c r="F47" s="7">
        <v>614</v>
      </c>
      <c r="G47" s="7">
        <v>630</v>
      </c>
      <c r="H47" s="14">
        <v>0.26</v>
      </c>
      <c r="I47" s="7">
        <v>4687.4583000000002</v>
      </c>
      <c r="J47" s="7">
        <v>99.852239999999995</v>
      </c>
      <c r="K47" s="36">
        <v>20.757629999999999</v>
      </c>
      <c r="L47" s="7">
        <v>0.30209000000000003</v>
      </c>
      <c r="M47" s="7">
        <v>2114.6574799999999</v>
      </c>
      <c r="N47" s="7">
        <v>70.586420000000004</v>
      </c>
      <c r="O47" s="36">
        <v>5.6791400000000003</v>
      </c>
      <c r="P47" s="7">
        <v>0.37969000000000003</v>
      </c>
      <c r="Q47" s="7">
        <v>3493.9289600000002</v>
      </c>
      <c r="R47" s="7">
        <v>77.037980000000005</v>
      </c>
      <c r="S47" s="36">
        <v>1.0502100000000001</v>
      </c>
      <c r="T47" s="2">
        <v>3.0349999999999999E-2</v>
      </c>
      <c r="U47" s="7"/>
      <c r="V47" s="7">
        <f t="shared" si="6"/>
        <v>0.33934671499883168</v>
      </c>
      <c r="W47" s="7">
        <f t="shared" si="7"/>
        <v>7.4822887764568902E-3</v>
      </c>
      <c r="X47" s="7">
        <f t="shared" si="8"/>
        <v>0.2053854206542618</v>
      </c>
      <c r="Y47" s="7">
        <f t="shared" si="9"/>
        <v>6.8556831076862623E-3</v>
      </c>
      <c r="Z47" s="7">
        <f t="shared" si="10"/>
        <v>0.45526786434690647</v>
      </c>
      <c r="AA47" s="7">
        <f t="shared" si="11"/>
        <v>9.6981163661882062E-3</v>
      </c>
      <c r="AB47" s="7">
        <f t="shared" si="12"/>
        <v>1.0800984561666134</v>
      </c>
      <c r="AC47" s="7">
        <f t="shared" si="13"/>
        <v>7.8669461899416038E-2</v>
      </c>
      <c r="AD47" s="7"/>
      <c r="AF47" s="7">
        <v>12.501010000000001</v>
      </c>
      <c r="AH47" s="7">
        <v>3793.4225499999998</v>
      </c>
      <c r="AI47" s="7">
        <v>130.33358999999999</v>
      </c>
      <c r="AJ47" s="34">
        <v>12.501010000000001</v>
      </c>
      <c r="AK47" s="7">
        <v>0</v>
      </c>
      <c r="AL47" s="7">
        <v>2311.15497</v>
      </c>
      <c r="AM47" s="7">
        <v>101.99763</v>
      </c>
      <c r="AN47" s="34">
        <v>27.368359999999999</v>
      </c>
      <c r="AO47" s="7">
        <v>0.96355000000000002</v>
      </c>
      <c r="AP47" s="7">
        <v>4101.7972300000001</v>
      </c>
      <c r="AQ47" s="7">
        <v>29.638120000000001</v>
      </c>
      <c r="AR47" s="34">
        <v>1.3346100000000001</v>
      </c>
      <c r="AS47" s="7">
        <v>1.934E-2</v>
      </c>
      <c r="AT47" s="7"/>
      <c r="AU47" s="7">
        <f t="shared" si="14"/>
        <v>28.702970000000001</v>
      </c>
      <c r="AV47" s="7">
        <f t="shared" si="15"/>
        <v>0.9637440729260025</v>
      </c>
      <c r="AX47" s="4">
        <f t="shared" si="16"/>
        <v>10206.374749999999</v>
      </c>
      <c r="AY47" s="4">
        <f t="shared" si="17"/>
        <v>0.371671885749639</v>
      </c>
      <c r="AZ47" s="4">
        <f t="shared" si="18"/>
        <v>1.2769822115340218E-2</v>
      </c>
      <c r="BA47" s="4">
        <f t="shared" si="19"/>
        <v>0.22644229970097857</v>
      </c>
      <c r="BB47" s="4">
        <f t="shared" si="20"/>
        <v>9.9935219407850974E-3</v>
      </c>
      <c r="BC47" s="4">
        <f t="shared" si="21"/>
        <v>0.40188581454938255</v>
      </c>
      <c r="BD47" s="4">
        <f t="shared" si="22"/>
        <v>2.9038831833996695E-3</v>
      </c>
      <c r="BF47" s="4">
        <f t="shared" si="23"/>
        <v>0.62832811425036117</v>
      </c>
      <c r="BG47" s="4">
        <f t="shared" si="24"/>
        <v>1.0406873609484481E-2</v>
      </c>
      <c r="BJ47" s="4">
        <f t="shared" si="2"/>
        <v>0.91032557888323595</v>
      </c>
      <c r="BK47" s="4">
        <f t="shared" si="3"/>
        <v>6.1941433965077806E-2</v>
      </c>
      <c r="BM47" s="4">
        <f t="shared" si="4"/>
        <v>0.70582756847220596</v>
      </c>
      <c r="BN47" s="4">
        <f t="shared" si="5"/>
        <v>2.6872528251446055E-2</v>
      </c>
    </row>
    <row r="48" spans="1:66" x14ac:dyDescent="0.25">
      <c r="A48" s="10" t="s">
        <v>41</v>
      </c>
      <c r="B48" s="11" t="s">
        <v>13</v>
      </c>
      <c r="C48" s="11">
        <v>1.72</v>
      </c>
      <c r="D48" s="11">
        <v>0.82</v>
      </c>
      <c r="E48" s="11" t="s">
        <v>11</v>
      </c>
      <c r="F48" s="12">
        <v>659</v>
      </c>
      <c r="G48" s="12">
        <v>664</v>
      </c>
      <c r="H48" s="32">
        <v>0.34</v>
      </c>
      <c r="I48" s="12">
        <v>4492.1475099999998</v>
      </c>
      <c r="J48" s="12">
        <v>63.388489999999997</v>
      </c>
      <c r="K48" s="38">
        <v>23.812999999999999</v>
      </c>
      <c r="L48" s="12">
        <v>0.27133000000000002</v>
      </c>
      <c r="M48" s="12">
        <v>1899.7178699999999</v>
      </c>
      <c r="N48" s="12">
        <v>47.075659999999999</v>
      </c>
      <c r="O48" s="38">
        <v>5.9758500000000003</v>
      </c>
      <c r="P48" s="12">
        <v>0.29508000000000001</v>
      </c>
      <c r="Q48" s="12">
        <v>3577.7058099999999</v>
      </c>
      <c r="R48" s="12">
        <v>47.954369999999997</v>
      </c>
      <c r="S48" s="38">
        <v>0.97214999999999996</v>
      </c>
      <c r="T48" s="13">
        <v>2.0109999999999999E-2</v>
      </c>
      <c r="U48" s="7"/>
      <c r="V48" s="7">
        <f t="shared" si="6"/>
        <v>0.35886255705647863</v>
      </c>
      <c r="W48" s="7">
        <f t="shared" si="7"/>
        <v>4.8100734812045612E-3</v>
      </c>
      <c r="X48" s="7">
        <f t="shared" si="8"/>
        <v>0.19055161288235911</v>
      </c>
      <c r="Y48" s="7">
        <f t="shared" si="9"/>
        <v>4.7219342841163872E-3</v>
      </c>
      <c r="Z48" s="7">
        <f t="shared" si="10"/>
        <v>0.45058583006116237</v>
      </c>
      <c r="AA48" s="7">
        <f t="shared" si="11"/>
        <v>6.3581962345162822E-3</v>
      </c>
      <c r="AB48" s="7">
        <f t="shared" si="12"/>
        <v>1.1539941845320152</v>
      </c>
      <c r="AC48" s="7">
        <f t="shared" si="13"/>
        <v>6.1781015894412754E-2</v>
      </c>
      <c r="AD48" s="7"/>
      <c r="AF48" s="7">
        <v>12.501010000000001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Espinobarro Velazquez</dc:creator>
  <cp:lastModifiedBy>mbessml2</cp:lastModifiedBy>
  <cp:lastPrinted>2015-03-31T16:06:52Z</cp:lastPrinted>
  <dcterms:created xsi:type="dcterms:W3CDTF">2015-03-26T21:19:42Z</dcterms:created>
  <dcterms:modified xsi:type="dcterms:W3CDTF">2017-07-31T08:34:51Z</dcterms:modified>
</cp:coreProperties>
</file>